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4680" yWindow="-60" windowWidth="12640" windowHeight="11640"/>
  </bookViews>
  <sheets>
    <sheet name="FY11 Original Budget" sheetId="7" r:id="rId1"/>
  </sheets>
  <definedNames>
    <definedName name="_xlnm.Print_Area" localSheetId="0">'FY11 Original Budget'!$A$1:$H$398</definedName>
    <definedName name="_xlnm.Print_Titles" localSheetId="0">'FY11 Original Budget'!$1:$5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93" i="7"/>
  <c r="H78"/>
  <c r="D163"/>
  <c r="C113"/>
  <c r="C204"/>
  <c r="C198"/>
  <c r="C71"/>
  <c r="C139"/>
  <c r="C261"/>
  <c r="E267"/>
  <c r="H267"/>
  <c r="C224"/>
  <c r="C41"/>
  <c r="C191"/>
  <c r="C95"/>
  <c r="C115"/>
  <c r="C121"/>
  <c r="C122"/>
  <c r="E246"/>
  <c r="H246"/>
  <c r="E392"/>
  <c r="H392"/>
  <c r="E352"/>
  <c r="H352"/>
  <c r="E377"/>
  <c r="H377"/>
  <c r="E376"/>
  <c r="H376"/>
  <c r="E70"/>
  <c r="H70"/>
  <c r="E69"/>
  <c r="H69"/>
  <c r="E68"/>
  <c r="H68"/>
  <c r="E17"/>
  <c r="H17"/>
  <c r="E39"/>
  <c r="H39"/>
  <c r="E343"/>
  <c r="H343"/>
  <c r="E344"/>
  <c r="H344"/>
  <c r="E345"/>
  <c r="H345"/>
  <c r="E346"/>
  <c r="H346"/>
  <c r="E347"/>
  <c r="H347"/>
  <c r="E348"/>
  <c r="H348"/>
  <c r="E349"/>
  <c r="H349"/>
  <c r="E350"/>
  <c r="H350"/>
  <c r="E351"/>
  <c r="H351"/>
  <c r="E353"/>
  <c r="H353"/>
  <c r="E354"/>
  <c r="H354"/>
  <c r="E355"/>
  <c r="H355"/>
  <c r="E356"/>
  <c r="H356"/>
  <c r="E357"/>
  <c r="H357"/>
  <c r="E358"/>
  <c r="H358"/>
  <c r="E359"/>
  <c r="H359"/>
  <c r="E360"/>
  <c r="H360"/>
  <c r="E361"/>
  <c r="H361"/>
  <c r="E362"/>
  <c r="H362"/>
  <c r="E363"/>
  <c r="H363"/>
  <c r="E364"/>
  <c r="H364"/>
  <c r="E365"/>
  <c r="H365"/>
  <c r="E366"/>
  <c r="H366"/>
  <c r="E367"/>
  <c r="H367"/>
  <c r="E368"/>
  <c r="H368"/>
  <c r="E369"/>
  <c r="H369"/>
  <c r="E370"/>
  <c r="H370"/>
  <c r="E371"/>
  <c r="H371"/>
  <c r="E372"/>
  <c r="H372"/>
  <c r="E373"/>
  <c r="H373"/>
  <c r="E374"/>
  <c r="H374"/>
  <c r="E375"/>
  <c r="H375"/>
  <c r="E378"/>
  <c r="H378"/>
  <c r="E379"/>
  <c r="H379"/>
  <c r="E380"/>
  <c r="H380"/>
  <c r="E381"/>
  <c r="H381"/>
  <c r="E382"/>
  <c r="H382"/>
  <c r="E383"/>
  <c r="H383"/>
  <c r="E384"/>
  <c r="H384"/>
  <c r="E385"/>
  <c r="H385"/>
  <c r="E386"/>
  <c r="H386"/>
  <c r="E387"/>
  <c r="H387"/>
  <c r="E388"/>
  <c r="H388"/>
  <c r="E389"/>
  <c r="H389"/>
  <c r="E390"/>
  <c r="H390"/>
  <c r="E391"/>
  <c r="H391"/>
  <c r="E342"/>
  <c r="H342"/>
  <c r="E325"/>
  <c r="H325"/>
  <c r="E326"/>
  <c r="H326"/>
  <c r="E328"/>
  <c r="H328"/>
  <c r="E329"/>
  <c r="H329"/>
  <c r="E330"/>
  <c r="H330"/>
  <c r="E331"/>
  <c r="H331"/>
  <c r="E332"/>
  <c r="H332"/>
  <c r="E333"/>
  <c r="H333"/>
  <c r="E334"/>
  <c r="H334"/>
  <c r="E335"/>
  <c r="H335"/>
  <c r="E337"/>
  <c r="H337"/>
  <c r="E19"/>
  <c r="H19"/>
  <c r="E20"/>
  <c r="H20"/>
  <c r="E16"/>
  <c r="H16"/>
  <c r="E21"/>
  <c r="E324"/>
  <c r="H324"/>
  <c r="E299"/>
  <c r="H299"/>
  <c r="E300"/>
  <c r="H300"/>
  <c r="E301"/>
  <c r="H301"/>
  <c r="E302"/>
  <c r="H302"/>
  <c r="E303"/>
  <c r="H303"/>
  <c r="E304"/>
  <c r="H304"/>
  <c r="E305"/>
  <c r="H305"/>
  <c r="E306"/>
  <c r="H306"/>
  <c r="E307"/>
  <c r="H307"/>
  <c r="E308"/>
  <c r="H308"/>
  <c r="E309"/>
  <c r="H309"/>
  <c r="E310"/>
  <c r="H310"/>
  <c r="E311"/>
  <c r="H311"/>
  <c r="E312"/>
  <c r="H312"/>
  <c r="E313"/>
  <c r="H313"/>
  <c r="E314"/>
  <c r="H314"/>
  <c r="E315"/>
  <c r="H315"/>
  <c r="E316"/>
  <c r="H316"/>
  <c r="E317"/>
  <c r="H317"/>
  <c r="E318"/>
  <c r="H318"/>
  <c r="E319"/>
  <c r="H319"/>
  <c r="E298"/>
  <c r="H298"/>
  <c r="E285"/>
  <c r="H285"/>
  <c r="E287"/>
  <c r="H287"/>
  <c r="E288"/>
  <c r="H288"/>
  <c r="E290"/>
  <c r="H290"/>
  <c r="E292"/>
  <c r="H292"/>
  <c r="E293"/>
  <c r="H293"/>
  <c r="E284"/>
  <c r="H284"/>
  <c r="E256"/>
  <c r="H256"/>
  <c r="E258"/>
  <c r="H258"/>
  <c r="E259"/>
  <c r="H259"/>
  <c r="E260"/>
  <c r="H260"/>
  <c r="E261"/>
  <c r="H261"/>
  <c r="E262"/>
  <c r="H262"/>
  <c r="E263"/>
  <c r="H263"/>
  <c r="E264"/>
  <c r="H264"/>
  <c r="E265"/>
  <c r="H265"/>
  <c r="E266"/>
  <c r="H266"/>
  <c r="E268"/>
  <c r="H268"/>
  <c r="E269"/>
  <c r="H269"/>
  <c r="E270"/>
  <c r="H270"/>
  <c r="E271"/>
  <c r="H271"/>
  <c r="E272"/>
  <c r="H272"/>
  <c r="E273"/>
  <c r="H273"/>
  <c r="E274"/>
  <c r="H274"/>
  <c r="E275"/>
  <c r="H275"/>
  <c r="E276"/>
  <c r="H276"/>
  <c r="E277"/>
  <c r="E278"/>
  <c r="H278"/>
  <c r="E279"/>
  <c r="H279"/>
  <c r="E255"/>
  <c r="H255"/>
  <c r="E238"/>
  <c r="H238"/>
  <c r="E240"/>
  <c r="H240"/>
  <c r="E241"/>
  <c r="H241"/>
  <c r="E242"/>
  <c r="H242"/>
  <c r="E244"/>
  <c r="H244"/>
  <c r="E245"/>
  <c r="H245"/>
  <c r="E247"/>
  <c r="H247"/>
  <c r="E248"/>
  <c r="H248"/>
  <c r="E249"/>
  <c r="H249"/>
  <c r="E250"/>
  <c r="H250"/>
  <c r="E251"/>
  <c r="H251"/>
  <c r="E237"/>
  <c r="H237"/>
  <c r="E221"/>
  <c r="H221"/>
  <c r="E222"/>
  <c r="H222"/>
  <c r="E223"/>
  <c r="H223"/>
  <c r="E225"/>
  <c r="H225"/>
  <c r="E226"/>
  <c r="H226"/>
  <c r="E227"/>
  <c r="H227"/>
  <c r="E228"/>
  <c r="H228"/>
  <c r="E229"/>
  <c r="H229"/>
  <c r="E230"/>
  <c r="H230"/>
  <c r="E231"/>
  <c r="H231"/>
  <c r="E232"/>
  <c r="H232"/>
  <c r="E219"/>
  <c r="H219"/>
  <c r="E199"/>
  <c r="H199"/>
  <c r="E200"/>
  <c r="H200"/>
  <c r="E201"/>
  <c r="H201"/>
  <c r="E202"/>
  <c r="H202"/>
  <c r="E203"/>
  <c r="H203"/>
  <c r="E204"/>
  <c r="H204"/>
  <c r="E205"/>
  <c r="H205"/>
  <c r="E206"/>
  <c r="H206"/>
  <c r="E207"/>
  <c r="H207"/>
  <c r="E208"/>
  <c r="H208"/>
  <c r="E209"/>
  <c r="H209"/>
  <c r="E210"/>
  <c r="H210"/>
  <c r="E211"/>
  <c r="H211"/>
  <c r="E212"/>
  <c r="H212"/>
  <c r="E186"/>
  <c r="H186"/>
  <c r="E187"/>
  <c r="H187"/>
  <c r="E188"/>
  <c r="H188"/>
  <c r="E189"/>
  <c r="H189"/>
  <c r="E190"/>
  <c r="H190"/>
  <c r="E191"/>
  <c r="H191"/>
  <c r="E192"/>
  <c r="H192"/>
  <c r="E185"/>
  <c r="H185"/>
  <c r="E137"/>
  <c r="H137"/>
  <c r="E138"/>
  <c r="H138"/>
  <c r="E139"/>
  <c r="H139"/>
  <c r="E140"/>
  <c r="H140"/>
  <c r="E142"/>
  <c r="H142"/>
  <c r="E143"/>
  <c r="H143"/>
  <c r="E144"/>
  <c r="H144"/>
  <c r="E145"/>
  <c r="H145"/>
  <c r="E146"/>
  <c r="H146"/>
  <c r="E147"/>
  <c r="H147"/>
  <c r="E149"/>
  <c r="H149"/>
  <c r="E150"/>
  <c r="H150"/>
  <c r="E151"/>
  <c r="H151"/>
  <c r="E152"/>
  <c r="H152"/>
  <c r="E153"/>
  <c r="H153"/>
  <c r="E154"/>
  <c r="H154"/>
  <c r="E155"/>
  <c r="H155"/>
  <c r="E156"/>
  <c r="H156"/>
  <c r="E157"/>
  <c r="H157"/>
  <c r="E158"/>
  <c r="H158"/>
  <c r="E160"/>
  <c r="H160"/>
  <c r="E161"/>
  <c r="H161"/>
  <c r="E162"/>
  <c r="H162"/>
  <c r="E163"/>
  <c r="H163"/>
  <c r="E164"/>
  <c r="H164"/>
  <c r="E165"/>
  <c r="H165"/>
  <c r="E166"/>
  <c r="H166"/>
  <c r="E167"/>
  <c r="H167"/>
  <c r="E168"/>
  <c r="H168"/>
  <c r="E169"/>
  <c r="H169"/>
  <c r="E170"/>
  <c r="H170"/>
  <c r="E171"/>
  <c r="H171"/>
  <c r="E172"/>
  <c r="H172"/>
  <c r="E173"/>
  <c r="H173"/>
  <c r="E174"/>
  <c r="H174"/>
  <c r="E175"/>
  <c r="H175"/>
  <c r="E176"/>
  <c r="H176"/>
  <c r="E177"/>
  <c r="H177"/>
  <c r="E178"/>
  <c r="H178"/>
  <c r="E179"/>
  <c r="H179"/>
  <c r="E180"/>
  <c r="H180"/>
  <c r="E111"/>
  <c r="H111"/>
  <c r="E113"/>
  <c r="H113"/>
  <c r="E114"/>
  <c r="H114"/>
  <c r="E115"/>
  <c r="H115"/>
  <c r="E116"/>
  <c r="H116"/>
  <c r="E117"/>
  <c r="H117"/>
  <c r="E118"/>
  <c r="H118"/>
  <c r="E119"/>
  <c r="H119"/>
  <c r="E120"/>
  <c r="H120"/>
  <c r="E122"/>
  <c r="H122"/>
  <c r="E123"/>
  <c r="H123"/>
  <c r="E124"/>
  <c r="H124"/>
  <c r="E125"/>
  <c r="H125"/>
  <c r="E126"/>
  <c r="H126"/>
  <c r="E127"/>
  <c r="H127"/>
  <c r="E128"/>
  <c r="H128"/>
  <c r="E129"/>
  <c r="H129"/>
  <c r="E130"/>
  <c r="H130"/>
  <c r="E131"/>
  <c r="H131"/>
  <c r="E110"/>
  <c r="H110"/>
  <c r="E93"/>
  <c r="H93"/>
  <c r="E94"/>
  <c r="H94"/>
  <c r="E95"/>
  <c r="H95"/>
  <c r="E96"/>
  <c r="H96"/>
  <c r="E97"/>
  <c r="H97"/>
  <c r="E98"/>
  <c r="H98"/>
  <c r="E99"/>
  <c r="H99"/>
  <c r="E100"/>
  <c r="H100"/>
  <c r="E101"/>
  <c r="H101"/>
  <c r="E102"/>
  <c r="H102"/>
  <c r="E103"/>
  <c r="H103"/>
  <c r="E104"/>
  <c r="H104"/>
  <c r="E105"/>
  <c r="H105"/>
  <c r="E84"/>
  <c r="H84"/>
  <c r="E85"/>
  <c r="H85"/>
  <c r="E86"/>
  <c r="H86"/>
  <c r="E87"/>
  <c r="H87"/>
  <c r="E88"/>
  <c r="H88"/>
  <c r="E83"/>
  <c r="H83"/>
  <c r="E27"/>
  <c r="H27"/>
  <c r="E28"/>
  <c r="H28"/>
  <c r="E29"/>
  <c r="H29"/>
  <c r="E30"/>
  <c r="H30"/>
  <c r="E31"/>
  <c r="H31"/>
  <c r="E32"/>
  <c r="H32"/>
  <c r="E33"/>
  <c r="H33"/>
  <c r="E35"/>
  <c r="H35"/>
  <c r="E36"/>
  <c r="H36"/>
  <c r="E37"/>
  <c r="H37"/>
  <c r="E38"/>
  <c r="H38"/>
  <c r="E40"/>
  <c r="H40"/>
  <c r="E41"/>
  <c r="H41"/>
  <c r="E42"/>
  <c r="H42"/>
  <c r="E43"/>
  <c r="H43"/>
  <c r="E44"/>
  <c r="H44"/>
  <c r="E45"/>
  <c r="H45"/>
  <c r="E46"/>
  <c r="H46"/>
  <c r="E47"/>
  <c r="H47"/>
  <c r="E48"/>
  <c r="H48"/>
  <c r="E49"/>
  <c r="H49"/>
  <c r="E50"/>
  <c r="H50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E60"/>
  <c r="H60"/>
  <c r="E62"/>
  <c r="H62"/>
  <c r="E63"/>
  <c r="H63"/>
  <c r="E64"/>
  <c r="H64"/>
  <c r="E65"/>
  <c r="H65"/>
  <c r="E66"/>
  <c r="H66"/>
  <c r="E67"/>
  <c r="H67"/>
  <c r="E71"/>
  <c r="H71"/>
  <c r="E72"/>
  <c r="H72"/>
  <c r="E73"/>
  <c r="H73"/>
  <c r="E74"/>
  <c r="H74"/>
  <c r="E75"/>
  <c r="H75"/>
  <c r="E76"/>
  <c r="H76"/>
  <c r="E77"/>
  <c r="H77"/>
  <c r="E26"/>
  <c r="H26"/>
  <c r="E9"/>
  <c r="H9"/>
  <c r="E10"/>
  <c r="H10"/>
  <c r="E11"/>
  <c r="H11"/>
  <c r="E12"/>
  <c r="H12"/>
  <c r="E13"/>
  <c r="H13"/>
  <c r="E14"/>
  <c r="H14"/>
  <c r="E15"/>
  <c r="H15"/>
  <c r="E18"/>
  <c r="H18"/>
  <c r="E8"/>
  <c r="H8"/>
  <c r="E257"/>
  <c r="H257"/>
  <c r="E148"/>
  <c r="H148"/>
  <c r="E159"/>
  <c r="H159"/>
  <c r="E136"/>
  <c r="H136"/>
  <c r="E141"/>
  <c r="H141"/>
  <c r="E198"/>
  <c r="H198"/>
  <c r="E239"/>
  <c r="H239"/>
  <c r="E61"/>
  <c r="H61"/>
  <c r="E112"/>
  <c r="H112"/>
  <c r="E220"/>
  <c r="H220"/>
  <c r="E224"/>
  <c r="H224"/>
  <c r="G395"/>
  <c r="D395"/>
  <c r="C395"/>
  <c r="F395"/>
  <c r="F339"/>
  <c r="C339"/>
  <c r="G21"/>
  <c r="H21"/>
  <c r="D327"/>
  <c r="G321"/>
  <c r="F321"/>
  <c r="D321"/>
  <c r="C321"/>
  <c r="G295"/>
  <c r="F295"/>
  <c r="C295"/>
  <c r="D286"/>
  <c r="F281"/>
  <c r="D281"/>
  <c r="C281"/>
  <c r="G277"/>
  <c r="H277"/>
  <c r="F252"/>
  <c r="C252"/>
  <c r="D243"/>
  <c r="G234"/>
  <c r="F234"/>
  <c r="C234"/>
  <c r="F214"/>
  <c r="C214"/>
  <c r="D197"/>
  <c r="F194"/>
  <c r="D194"/>
  <c r="C194"/>
  <c r="F182"/>
  <c r="D182"/>
  <c r="C182"/>
  <c r="F133"/>
  <c r="C133"/>
  <c r="D121"/>
  <c r="F107"/>
  <c r="D107"/>
  <c r="C107"/>
  <c r="G90"/>
  <c r="F90"/>
  <c r="D90"/>
  <c r="C90"/>
  <c r="F80"/>
  <c r="D80"/>
  <c r="E34"/>
  <c r="H34"/>
  <c r="F23"/>
  <c r="D23"/>
  <c r="C23"/>
  <c r="G23"/>
  <c r="E197"/>
  <c r="H197"/>
  <c r="E286"/>
  <c r="H286"/>
  <c r="E291"/>
  <c r="H291"/>
  <c r="E327"/>
  <c r="H327"/>
  <c r="E336"/>
  <c r="H336"/>
  <c r="H23"/>
  <c r="E121"/>
  <c r="H121"/>
  <c r="E243"/>
  <c r="H243"/>
  <c r="E289"/>
  <c r="H289"/>
  <c r="D214"/>
  <c r="E23"/>
  <c r="C80"/>
  <c r="G80"/>
  <c r="E90"/>
  <c r="H90"/>
  <c r="D133"/>
  <c r="G182"/>
  <c r="G194"/>
  <c r="D234"/>
  <c r="G252"/>
  <c r="G281"/>
  <c r="E321"/>
  <c r="H321"/>
  <c r="G339"/>
  <c r="E395"/>
  <c r="G107"/>
  <c r="G214"/>
  <c r="D252"/>
  <c r="E194"/>
  <c r="H194"/>
  <c r="E182"/>
  <c r="F216"/>
  <c r="F397"/>
  <c r="G133"/>
  <c r="H395"/>
  <c r="E107"/>
  <c r="H107"/>
  <c r="E281"/>
  <c r="D295"/>
  <c r="D339"/>
  <c r="H182"/>
  <c r="H281"/>
  <c r="C216"/>
  <c r="E252"/>
  <c r="H252"/>
  <c r="E339"/>
  <c r="H339"/>
  <c r="E80"/>
  <c r="H80"/>
  <c r="D216"/>
  <c r="D397"/>
  <c r="E234"/>
  <c r="H234"/>
  <c r="G216"/>
  <c r="E295"/>
  <c r="H295"/>
  <c r="E214"/>
  <c r="H214"/>
  <c r="E133"/>
  <c r="H133"/>
  <c r="C397"/>
  <c r="G397"/>
  <c r="E216"/>
  <c r="E397"/>
  <c r="H216"/>
  <c r="H397"/>
</calcChain>
</file>

<file path=xl/sharedStrings.xml><?xml version="1.0" encoding="utf-8"?>
<sst xmlns="http://schemas.openxmlformats.org/spreadsheetml/2006/main" count="377" uniqueCount="368">
  <si>
    <t>ACADEMIC AFFAIRS OPERATING SUPPLEMENT</t>
  </si>
  <si>
    <t>BASE SALARY PROBATIONARY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</si>
  <si>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</si>
  <si>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</si>
  <si>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</si>
  <si>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</si>
  <si>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</si>
  <si>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</si>
  <si>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</si>
  <si>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</si>
  <si>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</si>
  <si>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</si>
  <si>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</si>
  <si>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</si>
  <si>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</si>
  <si>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</si>
  <si>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</si>
  <si>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</si>
  <si>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</si>
  <si>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</si>
  <si>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</si>
  <si>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</si>
  <si>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</si>
  <si>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FOREIGN LANGUAGE COMBINED WITH 215019 FY11</t>
  </si>
  <si>
    <t>ROCHESTER FOREIGN LANGUAGE COMBINED WITH 216042 FY11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</si>
  <si>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</si>
  <si>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</si>
  <si>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</si>
  <si>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</si>
  <si>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</si>
  <si>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</si>
  <si>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</si>
  <si>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</si>
  <si>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</si>
  <si>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FY2011 INITIAL INTERNAL BUDGET</t>
  </si>
  <si>
    <t>PRESIDENTIAL REIMBURSEMENT</t>
  </si>
  <si>
    <t>OCED SUMMER SESSION GENERATED REVENUE</t>
  </si>
  <si>
    <t>ASF TRAVEL</t>
  </si>
  <si>
    <t>ROCH EDUC FOUNDATION, RESEARCH &amp; TECH (EFRT)</t>
  </si>
  <si>
    <t>ROCHESTER PHYSICAL EDUCATION &amp; SPORTS SCIENCE (PESS)</t>
  </si>
  <si>
    <t>As of 6/30/10</t>
  </si>
  <si>
    <t>ITS DEVELOPMENT</t>
  </si>
  <si>
    <t>DEAN INTERNATIONAL PROGRAM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</si>
  <si>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</si>
  <si>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</si>
  <si>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</si>
  <si>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</si>
  <si>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</si>
  <si>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</si>
  <si>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</si>
  <si>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OCED SUMMER SESSION SALARY &amp; FRINGE 257600</t>
  </si>
  <si>
    <t>Unclassified Salaries</t>
  </si>
  <si>
    <t>Classified Salaries</t>
  </si>
  <si>
    <t>Fringe Benefits</t>
  </si>
  <si>
    <t>Equipment</t>
  </si>
  <si>
    <t>Operating</t>
  </si>
  <si>
    <t>SUMMARY OF TOTAL GENERAL FUND BUDGET - FY11</t>
  </si>
  <si>
    <t>FRINGE BENEFIT HOLDING</t>
  </si>
  <si>
    <t>STUDENT LIFE RESERVE</t>
  </si>
  <si>
    <t>MAINTENANCE RESERVE</t>
  </si>
  <si>
    <t>RESERVE</t>
  </si>
  <si>
    <t>RESERVE ADVANCEMENT</t>
  </si>
  <si>
    <t>PRESIDENT'S RESERVE</t>
  </si>
  <si>
    <t>RESERVE ACADEMIC AFFAIRS</t>
  </si>
  <si>
    <t>GRADUATE TUITION ASSISTANT</t>
  </si>
  <si>
    <t>GRADUATE ASSISTANT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</si>
  <si>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</si>
  <si>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</si>
  <si>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</si>
  <si>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</si>
  <si>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</si>
  <si>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</si>
  <si>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</si>
  <si>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VEHICLE</t>
  </si>
  <si>
    <t>GROUNDSKEEPING--STUDENT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</si>
  <si>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</si>
  <si>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</si>
  <si>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</si>
  <si>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</si>
  <si>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</si>
  <si>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</si>
  <si>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</si>
  <si>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</si>
  <si>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</si>
  <si>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</si>
  <si>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</si>
  <si>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</si>
  <si>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</si>
  <si>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</si>
  <si>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</si>
  <si>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</si>
  <si>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</si>
  <si>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</si>
  <si>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</si>
  <si>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</si>
  <si>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</si>
  <si>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</si>
  <si>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</si>
  <si>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</si>
  <si>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</si>
  <si>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</si>
  <si>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</si>
  <si>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</si>
  <si>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</si>
  <si>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</si>
  <si>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</si>
  <si>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</si>
  <si>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</si>
  <si>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</si>
  <si>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</si>
  <si>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</si>
  <si>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</si>
  <si>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</si>
  <si>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</si>
  <si>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</si>
  <si>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</si>
  <si>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</si>
  <si>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</si>
  <si>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7043 TUITION WAIVER EXPENSE</t>
  </si>
  <si>
    <t>7903 TUITION BAD DEBT WRITEOFF</t>
  </si>
  <si>
    <t>RESIDENTIAL LEASE</t>
  </si>
  <si>
    <t>FUEL &amp; UTILITIES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</si>
  <si>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</si>
  <si>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</si>
  <si>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</si>
  <si>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</si>
  <si>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</si>
  <si>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</si>
  <si>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</si>
  <si>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</si>
  <si>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</si>
  <si>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ADMINISTRATIVE-OUT-OF-STATE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</si>
  <si>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</si>
  <si>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</si>
  <si>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</si>
  <si>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</si>
  <si>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</si>
  <si>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PSEO BUDGET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</si>
  <si>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</si>
  <si>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</si>
  <si>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</si>
  <si>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</si>
  <si>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</si>
  <si>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</si>
  <si>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</si>
  <si>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WOMEN'S STUDIES</t>
  </si>
  <si>
    <t>ROCHESTER WOMEN'S STUDIES</t>
  </si>
  <si>
    <t>ROCHESTER MASS COMMUNICATION</t>
  </si>
  <si>
    <t>ROCHESTER CHILD ADVOCACY</t>
  </si>
  <si>
    <t>ROCH SOCIAL WORK</t>
  </si>
  <si>
    <t>ROCH ART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</si>
  <si>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</si>
  <si>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</si>
  <si>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</si>
  <si>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</si>
  <si>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</si>
  <si>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</si>
  <si>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</si>
  <si>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</si>
  <si>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</si>
  <si>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</si>
  <si>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</si>
  <si>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</si>
  <si>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</si>
  <si>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</si>
  <si>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</si>
  <si>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</si>
  <si>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</si>
  <si>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</si>
  <si>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ENGINEERING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</si>
  <si>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</si>
  <si>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</si>
  <si>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</si>
  <si>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</si>
  <si>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</si>
  <si>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</si>
  <si>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</si>
  <si>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</si>
  <si>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</si>
  <si>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</si>
  <si>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</si>
  <si>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</si>
  <si>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</si>
  <si>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</si>
  <si>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</si>
  <si>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</si>
  <si>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</si>
  <si>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</si>
  <si>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</si>
  <si>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</si>
  <si>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</si>
  <si>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</si>
  <si>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</si>
  <si>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ALUMNI  AFFAIRS</t>
  </si>
  <si>
    <t>FACULTY/STAFF TRAINING</t>
  </si>
  <si>
    <t>ITS OPERATIONS ADMINISTRATION</t>
  </si>
  <si>
    <t>ITS OPERATIONS ACADEMIC</t>
  </si>
  <si>
    <t>LAPTOP EQUIPMENT</t>
  </si>
  <si>
    <t>SYSTEMS AND DEVELOPMENT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</si>
  <si>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</si>
  <si>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</si>
  <si>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</si>
  <si>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</si>
  <si>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</si>
  <si>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</si>
  <si>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E-LEARNING</t>
  </si>
  <si>
    <t>FRESHMAN ORIENTATION</t>
  </si>
  <si>
    <t>SUMMER APPEALS REVIEW</t>
  </si>
  <si>
    <t>ADVISING &amp; RETENTION COORDINATOR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</si>
  <si>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</si>
  <si>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</si>
  <si>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</si>
  <si>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</si>
  <si>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</si>
  <si>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</si>
  <si>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</si>
  <si>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</si>
  <si>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</si>
  <si>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SERVICE ACCOMMODATION</t>
  </si>
  <si>
    <t>CROSS-CULTURAL OUTREACH</t>
  </si>
  <si>
    <t>STUDENT RESOURCE CENTER</t>
  </si>
  <si>
    <t>COMMUNITY LIAISON</t>
  </si>
  <si>
    <t>DEAN STUDENT SERVICES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</si>
  <si>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</si>
  <si>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</si>
  <si>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</si>
  <si>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</si>
  <si>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</si>
  <si>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</si>
  <si>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</si>
  <si>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</si>
  <si>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</si>
  <si>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</si>
  <si>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</si>
  <si>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</si>
  <si>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</si>
  <si>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</si>
  <si>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</si>
  <si>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</si>
  <si>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</si>
  <si>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</si>
  <si>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</si>
  <si>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</si>
  <si>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AACSB ACCREDITATION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</si>
  <si>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</si>
  <si>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</si>
  <si>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</si>
  <si>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</si>
  <si>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</si>
  <si>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</si>
  <si>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</si>
  <si>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</si>
  <si>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</si>
  <si>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</si>
  <si>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</si>
  <si>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</si>
  <si>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</si>
  <si>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</si>
  <si>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EDUCATIONAL LEADERSHIP</t>
  </si>
  <si>
    <t>PHYSICAL EDUCATION &amp; SPORTS SCIENCE (PESS)</t>
  </si>
  <si>
    <t>RECREATION, TOURISM &amp; THERAPEUTIC RECREATION (RTTR)</t>
  </si>
  <si>
    <t>EDUCATIONAL FOUNDATIONS, RESEARCH, TECH (EFRT)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</si>
  <si>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</si>
  <si>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</si>
  <si>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</si>
  <si>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</si>
  <si>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</si>
  <si>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</si>
  <si>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</si>
  <si>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</si>
  <si>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 COUNSEL EDUCATION</t>
  </si>
  <si>
    <t>ROCHESTER SPECIAL EDUCATION</t>
  </si>
  <si>
    <t>ROCH EDUCATION</t>
  </si>
  <si>
    <t>ROCH EDUCATION LEADERSHIP</t>
  </si>
  <si>
    <t>RESIDENTIAL COLLEGE</t>
  </si>
  <si>
    <t>PSYCHOLOGY</t>
  </si>
  <si>
    <t>ART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</si>
  <si>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</si>
  <si>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</si>
  <si>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</si>
  <si>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</si>
  <si>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</si>
  <si>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</si>
  <si>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</si>
  <si>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</si>
  <si>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</si>
  <si>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</si>
  <si>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</si>
  <si>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</si>
  <si>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</si>
  <si>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</si>
  <si>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</si>
  <si>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</si>
  <si>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</si>
  <si>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</si>
  <si>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</si>
  <si>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</si>
  <si>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</si>
  <si>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</si>
  <si>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PARALEGAL</t>
  </si>
  <si>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</si>
  <si>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</si>
  <si>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</si>
  <si>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</si>
  <si>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</si>
  <si>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</si>
  <si>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</si>
  <si>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</si>
  <si>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</si>
  <si>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</si>
  <si>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</si>
  <si>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</si>
  <si>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</si>
  <si>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</si>
  <si>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</si>
  <si>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</si>
  <si>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</si>
  <si>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</si>
  <si>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</si>
  <si>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</si>
  <si>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</si>
  <si>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</si>
  <si>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</si>
  <si>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</si>
  <si>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</si>
  <si>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</si>
  <si>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</si>
  <si>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COLLEGE LIBRARY</t>
  </si>
  <si>
    <t>SUBTOTAL COLLEGE LIBRARY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</si>
  <si>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</si>
  <si>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</si>
  <si>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</si>
  <si>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</si>
  <si>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</si>
  <si>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</si>
  <si>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</si>
  <si>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</si>
  <si>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</si>
  <si>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</si>
  <si>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</si>
  <si>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MOVING EXPENSES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</si>
  <si>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</si>
  <si>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</si>
  <si>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</si>
  <si>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</si>
  <si>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</si>
  <si>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</si>
  <si>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</si>
  <si>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GRANT &amp; SPONSORED PROJECTS OFFICE</t>
  </si>
  <si>
    <t>ACCELERATION GRANT</t>
  </si>
  <si>
    <t>WSU CATALOGUE</t>
  </si>
  <si>
    <t>COMMENCEMENT</t>
  </si>
  <si>
    <t>STUDIES ABROAD</t>
  </si>
  <si>
    <t>VP ACADEMIC AFFAIRS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</si>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</sst>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</numFmts>
  <fonts count="8">
    <font>
      <sz val="10"/>
      <name val="Times New Roman"/>
    </font>
    <font>
      <sz val="10"/>
      <name val="Times New Roman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164" fontId="4" fillId="0" borderId="0" xfId="0" applyNumberFormat="1" applyFont="1" applyFill="1"/>
    <xf numFmtId="38" fontId="4" fillId="0" borderId="0" xfId="0" applyNumberFormat="1" applyFont="1" applyFill="1"/>
    <xf numFmtId="164" fontId="4" fillId="0" borderId="0" xfId="0" applyNumberFormat="1" applyFont="1" applyFill="1" applyBorder="1"/>
    <xf numFmtId="164" fontId="4" fillId="0" borderId="0" xfId="2" applyNumberFormat="1" applyFont="1" applyFill="1"/>
    <xf numFmtId="0" fontId="6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38" fontId="5" fillId="0" borderId="0" xfId="0" applyNumberFormat="1" applyFont="1" applyFill="1"/>
    <xf numFmtId="164" fontId="4" fillId="0" borderId="2" xfId="0" applyNumberFormat="1" applyFont="1" applyFill="1" applyBorder="1"/>
    <xf numFmtId="164" fontId="4" fillId="0" borderId="0" xfId="0" applyNumberFormat="1" applyFont="1" applyFill="1" applyAlignment="1">
      <alignment horizontal="center"/>
    </xf>
    <xf numFmtId="164" fontId="4" fillId="0" borderId="0" xfId="1" applyNumberFormat="1" applyFont="1" applyFill="1"/>
    <xf numFmtId="166" fontId="4" fillId="0" borderId="0" xfId="1" applyFont="1" applyFill="1"/>
    <xf numFmtId="166" fontId="4" fillId="0" borderId="0" xfId="0" applyNumberFormat="1" applyFont="1" applyFill="1"/>
    <xf numFmtId="164" fontId="4" fillId="0" borderId="2" xfId="2" applyNumberFormat="1" applyFont="1" applyFill="1" applyBorder="1"/>
    <xf numFmtId="164" fontId="5" fillId="0" borderId="1" xfId="0" applyNumberFormat="1" applyFont="1" applyFill="1" applyBorder="1"/>
    <xf numFmtId="164" fontId="4" fillId="0" borderId="0" xfId="4" applyNumberFormat="1" applyFont="1" applyFill="1"/>
    <xf numFmtId="164" fontId="4" fillId="0" borderId="2" xfId="4" applyNumberFormat="1" applyFont="1" applyFill="1" applyBorder="1"/>
    <xf numFmtId="0" fontId="4" fillId="0" borderId="0" xfId="4" applyFont="1" applyFill="1"/>
    <xf numFmtId="38" fontId="4" fillId="0" borderId="0" xfId="4" applyNumberFormat="1" applyFont="1" applyFill="1"/>
    <xf numFmtId="0" fontId="4" fillId="0" borderId="0" xfId="3" applyFont="1" applyFill="1"/>
    <xf numFmtId="0" fontId="5" fillId="0" borderId="0" xfId="0" applyFont="1" applyFill="1" applyAlignment="1">
      <alignment horizontal="center" vertical="center" wrapText="1"/>
    </xf>
    <xf numFmtId="38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Good" xfId="3" builtinId="26"/>
    <cellStyle name="Neutral" xfId="4" builtinId="2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R401"/>
  <sheetViews>
    <sheetView tabSelected="1" workbookViewId="0">
      <pane xSplit="2" ySplit="5" topLeftCell="H362" activePane="bottomRight" state="frozen"/>
      <selection activeCell="E28" sqref="E28"/>
      <selection pane="topRight" activeCell="E28" sqref="E28"/>
      <selection pane="bottomLeft" activeCell="E28" sqref="E28"/>
      <selection pane="bottomRight" activeCell="J379" sqref="J379"/>
    </sheetView>
  </sheetViews>
  <sheetFormatPr baseColWidth="10" defaultColWidth="8.83203125" defaultRowHeight="14"/>
  <cols>
    <col min="1" max="1" width="10.1640625" style="6" bestFit="1" customWidth="1"/>
    <col min="2" max="2" width="43.1640625" style="2" customWidth="1"/>
    <col min="3" max="8" width="14.5" style="6" customWidth="1"/>
    <col min="9" max="9" width="8.83203125" style="6"/>
    <col min="10" max="10" width="13.33203125" style="6" bestFit="1" customWidth="1"/>
    <col min="11" max="12" width="8.83203125" style="6"/>
    <col min="13" max="13" width="9.83203125" style="6" customWidth="1"/>
    <col min="14" max="16384" width="8.83203125" style="6"/>
  </cols>
  <sheetData>
    <row r="1" spans="1:8" s="5" customFormat="1">
      <c r="A1" s="28" t="s">
        <v>316</v>
      </c>
      <c r="B1" s="28"/>
      <c r="C1" s="28"/>
      <c r="D1" s="28"/>
      <c r="E1" s="28"/>
      <c r="F1" s="28"/>
      <c r="G1" s="28"/>
      <c r="H1" s="28"/>
    </row>
    <row r="2" spans="1:8" s="5" customFormat="1">
      <c r="A2" s="28" t="s">
        <v>56</v>
      </c>
      <c r="B2" s="28"/>
      <c r="C2" s="28"/>
      <c r="D2" s="28"/>
      <c r="E2" s="28"/>
      <c r="F2" s="28"/>
      <c r="G2" s="28"/>
      <c r="H2" s="28"/>
    </row>
    <row r="3" spans="1:8" s="5" customFormat="1">
      <c r="A3" s="28" t="s">
        <v>40</v>
      </c>
      <c r="B3" s="28"/>
      <c r="C3" s="28"/>
      <c r="D3" s="28"/>
      <c r="E3" s="28"/>
      <c r="F3" s="28"/>
      <c r="G3" s="28"/>
      <c r="H3" s="28"/>
    </row>
    <row r="4" spans="1:8" s="5" customFormat="1">
      <c r="A4" s="25"/>
      <c r="B4" s="25"/>
      <c r="C4" s="25"/>
      <c r="D4" s="25"/>
      <c r="E4" s="25"/>
      <c r="F4" s="25"/>
      <c r="G4" s="25"/>
      <c r="H4" s="25"/>
    </row>
    <row r="5" spans="1:8" s="23" customFormat="1" ht="35.25" customHeight="1" thickBot="1">
      <c r="B5" s="24"/>
      <c r="C5" s="26" t="s">
        <v>51</v>
      </c>
      <c r="D5" s="26" t="s">
        <v>52</v>
      </c>
      <c r="E5" s="27" t="s">
        <v>53</v>
      </c>
      <c r="F5" s="27" t="s">
        <v>54</v>
      </c>
      <c r="G5" s="26" t="s">
        <v>55</v>
      </c>
      <c r="H5" s="26" t="s">
        <v>334</v>
      </c>
    </row>
    <row r="6" spans="1:8">
      <c r="C6" s="7"/>
      <c r="D6" s="7"/>
      <c r="E6" s="8"/>
      <c r="F6" s="8"/>
      <c r="G6" s="9"/>
      <c r="H6" s="8"/>
    </row>
    <row r="7" spans="1:8">
      <c r="B7" s="10" t="s">
        <v>301</v>
      </c>
      <c r="C7" s="2"/>
      <c r="D7" s="2"/>
      <c r="E7" s="2"/>
      <c r="F7" s="2"/>
      <c r="G7" s="2"/>
      <c r="H7" s="2"/>
    </row>
    <row r="8" spans="1:8">
      <c r="A8" s="6">
        <v>215001</v>
      </c>
      <c r="B8" s="2" t="s">
        <v>335</v>
      </c>
      <c r="C8" s="4">
        <v>0</v>
      </c>
      <c r="D8" s="18">
        <v>94753.44</v>
      </c>
      <c r="E8" s="4">
        <f>SUM(C8:D8)*0.32</f>
        <v>30321.1008</v>
      </c>
      <c r="F8" s="4">
        <v>0</v>
      </c>
      <c r="G8" s="4">
        <v>21570</v>
      </c>
      <c r="H8" s="4">
        <f>SUM(C8:G8)</f>
        <v>146644.54080000002</v>
      </c>
    </row>
    <row r="9" spans="1:8">
      <c r="A9" s="6">
        <v>215002</v>
      </c>
      <c r="B9" s="2" t="s">
        <v>336</v>
      </c>
      <c r="C9" s="4">
        <v>0</v>
      </c>
      <c r="D9" s="4">
        <v>0</v>
      </c>
      <c r="E9" s="4">
        <f t="shared" ref="E9:E18" si="0">SUM(C9:D9)*0.32</f>
        <v>0</v>
      </c>
      <c r="F9" s="4">
        <v>0</v>
      </c>
      <c r="G9" s="4">
        <v>8000</v>
      </c>
      <c r="H9" s="4">
        <f t="shared" ref="H9:H21" si="1">SUM(C9:G9)</f>
        <v>8000</v>
      </c>
    </row>
    <row r="10" spans="1:8">
      <c r="A10" s="6">
        <v>215011</v>
      </c>
      <c r="B10" s="2" t="s">
        <v>337</v>
      </c>
      <c r="C10" s="4">
        <v>0</v>
      </c>
      <c r="D10" s="4">
        <v>0</v>
      </c>
      <c r="E10" s="4">
        <f t="shared" si="0"/>
        <v>0</v>
      </c>
      <c r="F10" s="4">
        <v>0</v>
      </c>
      <c r="G10" s="4">
        <v>24000</v>
      </c>
      <c r="H10" s="4">
        <f t="shared" si="1"/>
        <v>24000</v>
      </c>
    </row>
    <row r="11" spans="1:8">
      <c r="A11" s="6">
        <v>215017</v>
      </c>
      <c r="B11" s="2" t="s">
        <v>338</v>
      </c>
      <c r="C11" s="4">
        <v>0</v>
      </c>
      <c r="D11" s="4">
        <v>0</v>
      </c>
      <c r="E11" s="4">
        <f t="shared" si="0"/>
        <v>0</v>
      </c>
      <c r="F11" s="4">
        <v>0</v>
      </c>
      <c r="G11" s="4">
        <v>28423</v>
      </c>
      <c r="H11" s="4">
        <f t="shared" si="1"/>
        <v>28423</v>
      </c>
    </row>
    <row r="12" spans="1:8">
      <c r="A12" s="6">
        <v>215026</v>
      </c>
      <c r="B12" s="2" t="s">
        <v>339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v>10430</v>
      </c>
      <c r="H12" s="4">
        <f t="shared" si="1"/>
        <v>10430</v>
      </c>
    </row>
    <row r="13" spans="1:8">
      <c r="A13" s="6">
        <v>215027</v>
      </c>
      <c r="B13" s="2" t="s">
        <v>62</v>
      </c>
      <c r="C13" s="4">
        <v>0</v>
      </c>
      <c r="D13" s="18">
        <v>2000</v>
      </c>
      <c r="E13" s="4">
        <f t="shared" si="0"/>
        <v>640</v>
      </c>
      <c r="F13" s="4">
        <v>0</v>
      </c>
      <c r="G13" s="4">
        <v>11760</v>
      </c>
      <c r="H13" s="4">
        <f t="shared" si="1"/>
        <v>14400</v>
      </c>
    </row>
    <row r="14" spans="1:8">
      <c r="A14" s="6">
        <v>215034</v>
      </c>
      <c r="B14" s="2" t="s">
        <v>340</v>
      </c>
      <c r="C14" s="1">
        <v>0</v>
      </c>
      <c r="D14" s="1">
        <v>0</v>
      </c>
      <c r="E14" s="4">
        <f t="shared" si="0"/>
        <v>0</v>
      </c>
      <c r="F14" s="1">
        <v>0</v>
      </c>
      <c r="G14" s="1">
        <v>30000</v>
      </c>
      <c r="H14" s="4">
        <f t="shared" si="1"/>
        <v>30000</v>
      </c>
    </row>
    <row r="15" spans="1:8">
      <c r="A15" s="6">
        <v>215078</v>
      </c>
      <c r="B15" s="2" t="s">
        <v>341</v>
      </c>
      <c r="C15" s="1">
        <v>0</v>
      </c>
      <c r="D15" s="1">
        <v>0</v>
      </c>
      <c r="E15" s="4">
        <f t="shared" si="0"/>
        <v>0</v>
      </c>
      <c r="F15" s="1">
        <v>0</v>
      </c>
      <c r="G15" s="1">
        <v>65069</v>
      </c>
      <c r="H15" s="4">
        <f t="shared" si="1"/>
        <v>65069</v>
      </c>
    </row>
    <row r="16" spans="1:8">
      <c r="A16" s="6">
        <v>215079</v>
      </c>
      <c r="B16" s="2" t="s">
        <v>116</v>
      </c>
      <c r="C16" s="1">
        <v>0</v>
      </c>
      <c r="D16" s="1">
        <v>0</v>
      </c>
      <c r="E16" s="1">
        <f>SUM(C16:D16)*0.32</f>
        <v>0</v>
      </c>
      <c r="F16" s="1">
        <v>0</v>
      </c>
      <c r="G16" s="1">
        <v>20000</v>
      </c>
      <c r="H16" s="4">
        <f t="shared" si="1"/>
        <v>20000</v>
      </c>
    </row>
    <row r="17" spans="1:8">
      <c r="A17" s="6">
        <v>216010</v>
      </c>
      <c r="B17" s="2" t="s">
        <v>26</v>
      </c>
      <c r="C17" s="1">
        <v>0</v>
      </c>
      <c r="D17" s="1">
        <v>0</v>
      </c>
      <c r="E17" s="4">
        <f t="shared" si="0"/>
        <v>0</v>
      </c>
      <c r="F17" s="1">
        <v>0</v>
      </c>
      <c r="G17" s="1">
        <v>20000</v>
      </c>
      <c r="H17" s="4">
        <f t="shared" si="1"/>
        <v>20000</v>
      </c>
    </row>
    <row r="18" spans="1:8">
      <c r="A18" s="6">
        <v>216013</v>
      </c>
      <c r="B18" s="2" t="s">
        <v>342</v>
      </c>
      <c r="C18" s="4">
        <v>80000</v>
      </c>
      <c r="D18" s="18">
        <v>42991.92</v>
      </c>
      <c r="E18" s="4">
        <f t="shared" si="0"/>
        <v>39357.414400000001</v>
      </c>
      <c r="F18" s="4">
        <v>0</v>
      </c>
      <c r="G18" s="4">
        <v>19782</v>
      </c>
      <c r="H18" s="4">
        <f t="shared" si="1"/>
        <v>182131.33439999999</v>
      </c>
    </row>
    <row r="19" spans="1:8">
      <c r="A19" s="6">
        <v>216022</v>
      </c>
      <c r="B19" s="2" t="s">
        <v>114</v>
      </c>
      <c r="C19" s="1">
        <v>0</v>
      </c>
      <c r="D19" s="18">
        <v>49590</v>
      </c>
      <c r="E19" s="1">
        <f>SUM(C19:D19)*0.32</f>
        <v>15868.800000000001</v>
      </c>
      <c r="F19" s="1">
        <v>0</v>
      </c>
      <c r="G19" s="1">
        <v>3000</v>
      </c>
      <c r="H19" s="4">
        <f t="shared" si="1"/>
        <v>68458.8</v>
      </c>
    </row>
    <row r="20" spans="1:8">
      <c r="A20" s="6">
        <v>216023</v>
      </c>
      <c r="B20" s="2" t="s">
        <v>115</v>
      </c>
      <c r="C20" s="1">
        <v>0</v>
      </c>
      <c r="D20" s="1">
        <v>0</v>
      </c>
      <c r="E20" s="1">
        <f>SUM(C20:D20)*0.32</f>
        <v>0</v>
      </c>
      <c r="F20" s="1">
        <v>0</v>
      </c>
      <c r="G20" s="1">
        <v>16500</v>
      </c>
      <c r="H20" s="4">
        <f t="shared" si="1"/>
        <v>16500</v>
      </c>
    </row>
    <row r="21" spans="1:8">
      <c r="A21" s="6">
        <v>216095</v>
      </c>
      <c r="B21" s="2" t="s">
        <v>117</v>
      </c>
      <c r="C21" s="1">
        <v>0</v>
      </c>
      <c r="D21" s="1">
        <v>0</v>
      </c>
      <c r="E21" s="1">
        <f>SUM(C21:D21)*0.32</f>
        <v>0</v>
      </c>
      <c r="F21" s="1">
        <v>0</v>
      </c>
      <c r="G21" s="1">
        <f>16335-5000</f>
        <v>11335</v>
      </c>
      <c r="H21" s="4">
        <f t="shared" si="1"/>
        <v>11335</v>
      </c>
    </row>
    <row r="22" spans="1:8">
      <c r="C22" s="1"/>
      <c r="D22" s="1"/>
      <c r="E22" s="1"/>
      <c r="F22" s="1"/>
      <c r="G22" s="1"/>
      <c r="H22" s="1"/>
    </row>
    <row r="23" spans="1:8">
      <c r="B23" s="2" t="s">
        <v>302</v>
      </c>
      <c r="C23" s="11">
        <f t="shared" ref="C23:H23" si="2">SUM(C8:C22)</f>
        <v>80000</v>
      </c>
      <c r="D23" s="19">
        <f t="shared" si="2"/>
        <v>189335.36</v>
      </c>
      <c r="E23" s="11">
        <f t="shared" si="2"/>
        <v>86187.315199999997</v>
      </c>
      <c r="F23" s="11">
        <f t="shared" si="2"/>
        <v>0</v>
      </c>
      <c r="G23" s="11">
        <f t="shared" si="2"/>
        <v>289869</v>
      </c>
      <c r="H23" s="11">
        <f t="shared" si="2"/>
        <v>645391.67520000006</v>
      </c>
    </row>
    <row r="24" spans="1:8">
      <c r="C24" s="4"/>
      <c r="D24" s="12"/>
      <c r="E24" s="1"/>
      <c r="F24" s="1"/>
      <c r="G24" s="1"/>
      <c r="H24" s="1"/>
    </row>
    <row r="25" spans="1:8">
      <c r="B25" s="10" t="s">
        <v>318</v>
      </c>
      <c r="C25" s="1"/>
      <c r="D25" s="1"/>
      <c r="E25" s="1"/>
      <c r="F25" s="1"/>
      <c r="G25" s="1"/>
      <c r="H25" s="1"/>
    </row>
    <row r="26" spans="1:8">
      <c r="A26" s="6">
        <v>210042</v>
      </c>
      <c r="B26" s="2" t="s">
        <v>343</v>
      </c>
      <c r="C26" s="4">
        <v>0</v>
      </c>
      <c r="D26" s="4">
        <v>0</v>
      </c>
      <c r="E26" s="4">
        <f>SUM(C26:D26)*0.32</f>
        <v>0</v>
      </c>
      <c r="F26" s="4">
        <v>0</v>
      </c>
      <c r="G26" s="1">
        <v>930</v>
      </c>
      <c r="H26" s="4">
        <f t="shared" ref="H26:H78" si="3">SUM(C26:G26)</f>
        <v>930</v>
      </c>
    </row>
    <row r="27" spans="1:8">
      <c r="A27" s="6">
        <v>210076</v>
      </c>
      <c r="B27" s="2" t="s">
        <v>344</v>
      </c>
      <c r="C27" s="4">
        <v>0</v>
      </c>
      <c r="D27" s="4">
        <v>0</v>
      </c>
      <c r="E27" s="4">
        <f t="shared" ref="E27:E77" si="4">SUM(C27:D27)*0.32</f>
        <v>0</v>
      </c>
      <c r="F27" s="4">
        <v>0</v>
      </c>
      <c r="G27" s="1">
        <v>10784</v>
      </c>
      <c r="H27" s="4">
        <f t="shared" si="3"/>
        <v>10784</v>
      </c>
    </row>
    <row r="28" spans="1:8">
      <c r="A28" s="6">
        <v>210314</v>
      </c>
      <c r="B28" s="2" t="s">
        <v>46</v>
      </c>
      <c r="C28" s="4">
        <v>0</v>
      </c>
      <c r="D28" s="4">
        <v>0</v>
      </c>
      <c r="E28" s="4">
        <f t="shared" si="4"/>
        <v>0</v>
      </c>
      <c r="F28" s="4">
        <v>0</v>
      </c>
      <c r="G28" s="1">
        <v>2534</v>
      </c>
      <c r="H28" s="4">
        <f t="shared" si="3"/>
        <v>2534</v>
      </c>
    </row>
    <row r="29" spans="1:8">
      <c r="A29" s="6">
        <v>210315</v>
      </c>
      <c r="B29" s="2" t="s">
        <v>345</v>
      </c>
      <c r="C29" s="4">
        <v>0</v>
      </c>
      <c r="D29" s="4">
        <v>0</v>
      </c>
      <c r="E29" s="4">
        <f t="shared" si="4"/>
        <v>0</v>
      </c>
      <c r="F29" s="4">
        <v>0</v>
      </c>
      <c r="G29" s="1">
        <v>0</v>
      </c>
      <c r="H29" s="4">
        <f t="shared" si="3"/>
        <v>0</v>
      </c>
    </row>
    <row r="30" spans="1:8">
      <c r="A30" s="6">
        <v>210316</v>
      </c>
      <c r="B30" s="2" t="s">
        <v>44</v>
      </c>
      <c r="C30" s="4">
        <v>0</v>
      </c>
      <c r="D30" s="4">
        <v>0</v>
      </c>
      <c r="E30" s="4">
        <f t="shared" si="4"/>
        <v>0</v>
      </c>
      <c r="F30" s="4">
        <v>0</v>
      </c>
      <c r="G30" s="1">
        <v>18784</v>
      </c>
      <c r="H30" s="4">
        <f t="shared" si="3"/>
        <v>18784</v>
      </c>
    </row>
    <row r="31" spans="1:8">
      <c r="A31" s="6">
        <v>210319</v>
      </c>
      <c r="B31" s="2" t="s">
        <v>346</v>
      </c>
      <c r="C31" s="4">
        <v>0</v>
      </c>
      <c r="D31" s="4">
        <v>0</v>
      </c>
      <c r="E31" s="4">
        <f t="shared" si="4"/>
        <v>0</v>
      </c>
      <c r="F31" s="4">
        <v>0</v>
      </c>
      <c r="G31" s="1">
        <v>23250</v>
      </c>
      <c r="H31" s="4">
        <f t="shared" si="3"/>
        <v>23250</v>
      </c>
    </row>
    <row r="32" spans="1:8">
      <c r="A32" s="6">
        <v>210320</v>
      </c>
      <c r="B32" s="2" t="s">
        <v>45</v>
      </c>
      <c r="C32" s="4">
        <v>113365</v>
      </c>
      <c r="D32" s="18">
        <v>127971.32</v>
      </c>
      <c r="E32" s="4">
        <f t="shared" si="4"/>
        <v>77227.622400000007</v>
      </c>
      <c r="F32" s="4">
        <v>0</v>
      </c>
      <c r="G32" s="1">
        <v>9762</v>
      </c>
      <c r="H32" s="4">
        <f t="shared" si="3"/>
        <v>328325.9424</v>
      </c>
    </row>
    <row r="33" spans="1:8">
      <c r="A33" s="6">
        <v>210301</v>
      </c>
      <c r="B33" s="2" t="s">
        <v>347</v>
      </c>
      <c r="C33" s="4">
        <v>53243</v>
      </c>
      <c r="D33" s="18">
        <v>42992</v>
      </c>
      <c r="E33" s="4">
        <f t="shared" si="4"/>
        <v>30795.200000000001</v>
      </c>
      <c r="F33" s="4">
        <v>0</v>
      </c>
      <c r="G33" s="1">
        <v>9965</v>
      </c>
      <c r="H33" s="4">
        <f t="shared" si="3"/>
        <v>136995.20000000001</v>
      </c>
    </row>
    <row r="34" spans="1:8">
      <c r="A34" s="6">
        <v>210301</v>
      </c>
      <c r="B34" s="2" t="s">
        <v>65</v>
      </c>
      <c r="C34" s="4">
        <v>290000</v>
      </c>
      <c r="D34" s="4">
        <v>0</v>
      </c>
      <c r="E34" s="4">
        <f t="shared" si="4"/>
        <v>92800</v>
      </c>
      <c r="F34" s="4">
        <v>0</v>
      </c>
      <c r="G34" s="1">
        <v>0</v>
      </c>
      <c r="H34" s="4">
        <f t="shared" si="3"/>
        <v>382800</v>
      </c>
    </row>
    <row r="35" spans="1:8">
      <c r="A35" s="6">
        <v>210450</v>
      </c>
      <c r="B35" s="2" t="s">
        <v>348</v>
      </c>
      <c r="C35" s="4">
        <v>81668</v>
      </c>
      <c r="D35" s="18">
        <v>24476.25</v>
      </c>
      <c r="E35" s="4">
        <f t="shared" si="4"/>
        <v>33966.160000000003</v>
      </c>
      <c r="F35" s="4">
        <v>0</v>
      </c>
      <c r="G35" s="1">
        <v>2133</v>
      </c>
      <c r="H35" s="4">
        <f t="shared" si="3"/>
        <v>142243.41</v>
      </c>
    </row>
    <row r="36" spans="1:8">
      <c r="A36" s="6">
        <v>212010</v>
      </c>
      <c r="B36" s="2" t="s">
        <v>349</v>
      </c>
      <c r="C36" s="4">
        <v>0</v>
      </c>
      <c r="D36" s="4">
        <v>0</v>
      </c>
      <c r="E36" s="4">
        <f t="shared" si="4"/>
        <v>0</v>
      </c>
      <c r="F36" s="4">
        <v>0</v>
      </c>
      <c r="G36" s="1">
        <v>0</v>
      </c>
      <c r="H36" s="4">
        <f t="shared" si="3"/>
        <v>0</v>
      </c>
    </row>
    <row r="37" spans="1:8">
      <c r="A37" s="6">
        <v>213006</v>
      </c>
      <c r="B37" s="2" t="s">
        <v>350</v>
      </c>
      <c r="C37" s="4">
        <v>0</v>
      </c>
      <c r="D37" s="4">
        <v>0</v>
      </c>
      <c r="E37" s="4">
        <f t="shared" si="4"/>
        <v>0</v>
      </c>
      <c r="F37" s="4">
        <v>0</v>
      </c>
      <c r="G37" s="1">
        <v>23250</v>
      </c>
      <c r="H37" s="4">
        <f t="shared" si="3"/>
        <v>23250</v>
      </c>
    </row>
    <row r="38" spans="1:8">
      <c r="A38" s="6">
        <v>213007</v>
      </c>
      <c r="B38" s="2" t="s">
        <v>351</v>
      </c>
      <c r="C38" s="4">
        <v>0</v>
      </c>
      <c r="D38" s="4">
        <v>0</v>
      </c>
      <c r="E38" s="4">
        <f t="shared" si="4"/>
        <v>0</v>
      </c>
      <c r="F38" s="4">
        <v>0</v>
      </c>
      <c r="G38" s="1">
        <v>2325</v>
      </c>
      <c r="H38" s="4">
        <f t="shared" si="3"/>
        <v>2325</v>
      </c>
    </row>
    <row r="39" spans="1:8">
      <c r="A39" s="6">
        <v>214022</v>
      </c>
      <c r="B39" s="2" t="s">
        <v>21</v>
      </c>
      <c r="C39" s="4">
        <v>0</v>
      </c>
      <c r="D39" s="4">
        <v>0</v>
      </c>
      <c r="E39" s="4">
        <f t="shared" si="4"/>
        <v>0</v>
      </c>
      <c r="F39" s="4">
        <v>0</v>
      </c>
      <c r="G39" s="1">
        <v>460000</v>
      </c>
      <c r="H39" s="4">
        <f t="shared" si="3"/>
        <v>460000</v>
      </c>
    </row>
    <row r="40" spans="1:8">
      <c r="A40" s="6">
        <v>215003</v>
      </c>
      <c r="B40" s="2" t="s">
        <v>352</v>
      </c>
      <c r="C40" s="4">
        <v>0</v>
      </c>
      <c r="D40" s="18">
        <v>0</v>
      </c>
      <c r="E40" s="4">
        <f t="shared" si="4"/>
        <v>0</v>
      </c>
      <c r="F40" s="4">
        <v>0</v>
      </c>
      <c r="G40" s="1">
        <v>645</v>
      </c>
      <c r="H40" s="4">
        <f t="shared" si="3"/>
        <v>645</v>
      </c>
    </row>
    <row r="41" spans="1:8">
      <c r="A41" s="6">
        <v>215005</v>
      </c>
      <c r="B41" s="2" t="s">
        <v>353</v>
      </c>
      <c r="C41" s="4">
        <f>18500+163296</f>
        <v>181796</v>
      </c>
      <c r="D41" s="18">
        <v>79827.05</v>
      </c>
      <c r="E41" s="4">
        <f t="shared" si="4"/>
        <v>83719.376000000004</v>
      </c>
      <c r="F41" s="4">
        <v>0</v>
      </c>
      <c r="G41" s="1">
        <v>31840</v>
      </c>
      <c r="H41" s="4">
        <f t="shared" si="3"/>
        <v>377182.42599999998</v>
      </c>
    </row>
    <row r="42" spans="1:8">
      <c r="A42" s="6">
        <v>215007</v>
      </c>
      <c r="B42" s="2" t="s">
        <v>63</v>
      </c>
      <c r="C42" s="4">
        <v>66618</v>
      </c>
      <c r="D42" s="18">
        <v>5000</v>
      </c>
      <c r="E42" s="4">
        <f t="shared" si="4"/>
        <v>22917.760000000002</v>
      </c>
      <c r="F42" s="4">
        <v>0</v>
      </c>
      <c r="G42" s="1">
        <v>35744</v>
      </c>
      <c r="H42" s="4">
        <f t="shared" si="3"/>
        <v>130279.76000000001</v>
      </c>
    </row>
    <row r="43" spans="1:8">
      <c r="A43" s="6">
        <v>210075</v>
      </c>
      <c r="B43" s="2" t="s">
        <v>0</v>
      </c>
      <c r="C43" s="4">
        <v>0</v>
      </c>
      <c r="D43" s="4">
        <v>0</v>
      </c>
      <c r="E43" s="4">
        <f t="shared" si="4"/>
        <v>0</v>
      </c>
      <c r="F43" s="4">
        <v>0</v>
      </c>
      <c r="G43" s="1">
        <v>199570</v>
      </c>
      <c r="H43" s="4">
        <f t="shared" si="3"/>
        <v>199570</v>
      </c>
    </row>
    <row r="44" spans="1:8">
      <c r="A44" s="6">
        <v>215014</v>
      </c>
      <c r="B44" s="2" t="s">
        <v>64</v>
      </c>
      <c r="C44" s="4">
        <v>0</v>
      </c>
      <c r="D44" s="4">
        <v>0</v>
      </c>
      <c r="E44" s="4">
        <f t="shared" si="4"/>
        <v>0</v>
      </c>
      <c r="F44" s="4">
        <v>0</v>
      </c>
      <c r="G44" s="1">
        <v>172416</v>
      </c>
      <c r="H44" s="4">
        <f t="shared" si="3"/>
        <v>172416</v>
      </c>
    </row>
    <row r="45" spans="1:8">
      <c r="A45" s="6">
        <v>215016</v>
      </c>
      <c r="B45" s="2" t="s">
        <v>354</v>
      </c>
      <c r="C45" s="4">
        <v>0</v>
      </c>
      <c r="D45" s="4">
        <v>0</v>
      </c>
      <c r="E45" s="4">
        <f t="shared" si="4"/>
        <v>0</v>
      </c>
      <c r="F45" s="4">
        <v>0</v>
      </c>
      <c r="G45" s="1">
        <v>16740</v>
      </c>
      <c r="H45" s="4">
        <f t="shared" si="3"/>
        <v>16740</v>
      </c>
    </row>
    <row r="46" spans="1:8">
      <c r="A46" s="6">
        <v>215020</v>
      </c>
      <c r="B46" s="2" t="s">
        <v>20</v>
      </c>
      <c r="C46" s="4">
        <v>0</v>
      </c>
      <c r="D46" s="4">
        <v>0</v>
      </c>
      <c r="E46" s="4">
        <f t="shared" si="4"/>
        <v>0</v>
      </c>
      <c r="F46" s="4">
        <v>0</v>
      </c>
      <c r="G46" s="1">
        <v>3720</v>
      </c>
      <c r="H46" s="4">
        <f t="shared" si="3"/>
        <v>3720</v>
      </c>
    </row>
    <row r="47" spans="1:8">
      <c r="A47" s="6">
        <v>215031</v>
      </c>
      <c r="B47" s="2" t="s">
        <v>355</v>
      </c>
      <c r="C47" s="4">
        <v>250000</v>
      </c>
      <c r="D47" s="4">
        <v>0</v>
      </c>
      <c r="E47" s="4">
        <f t="shared" si="4"/>
        <v>80000</v>
      </c>
      <c r="F47" s="4">
        <v>0</v>
      </c>
      <c r="G47" s="1">
        <v>0</v>
      </c>
      <c r="H47" s="4">
        <f t="shared" si="3"/>
        <v>330000</v>
      </c>
    </row>
    <row r="48" spans="1:8">
      <c r="A48" s="6">
        <v>215032</v>
      </c>
      <c r="B48" s="2" t="s">
        <v>1</v>
      </c>
      <c r="C48" s="4">
        <v>674319.04</v>
      </c>
      <c r="D48" s="4">
        <v>0</v>
      </c>
      <c r="E48" s="4">
        <f t="shared" si="4"/>
        <v>215782.09280000001</v>
      </c>
      <c r="F48" s="4">
        <v>0</v>
      </c>
      <c r="G48" s="1">
        <v>0</v>
      </c>
      <c r="H48" s="4">
        <f t="shared" si="3"/>
        <v>890101.13280000002</v>
      </c>
    </row>
    <row r="49" spans="1:8">
      <c r="A49" s="6">
        <v>215036</v>
      </c>
      <c r="B49" s="2" t="s">
        <v>356</v>
      </c>
      <c r="C49" s="4">
        <v>86134</v>
      </c>
      <c r="D49" s="4">
        <v>0</v>
      </c>
      <c r="E49" s="4">
        <f t="shared" si="4"/>
        <v>27562.880000000001</v>
      </c>
      <c r="F49" s="4">
        <v>0</v>
      </c>
      <c r="G49" s="1">
        <v>13950</v>
      </c>
      <c r="H49" s="4">
        <f t="shared" si="3"/>
        <v>127646.88</v>
      </c>
    </row>
    <row r="50" spans="1:8">
      <c r="A50" s="6">
        <v>215039</v>
      </c>
      <c r="B50" s="2" t="s">
        <v>357</v>
      </c>
      <c r="C50" s="4">
        <v>44164.14</v>
      </c>
      <c r="D50" s="18">
        <v>19669</v>
      </c>
      <c r="E50" s="4">
        <f t="shared" si="4"/>
        <v>20426.604800000001</v>
      </c>
      <c r="F50" s="4">
        <v>0</v>
      </c>
      <c r="G50" s="1">
        <v>19103</v>
      </c>
      <c r="H50" s="4">
        <f t="shared" si="3"/>
        <v>103362.7448</v>
      </c>
    </row>
    <row r="51" spans="1:8">
      <c r="A51" s="6">
        <v>215044</v>
      </c>
      <c r="B51" s="2" t="s">
        <v>42</v>
      </c>
      <c r="C51" s="4">
        <v>123853</v>
      </c>
      <c r="D51" s="18">
        <v>30649.5</v>
      </c>
      <c r="E51" s="4">
        <f t="shared" si="4"/>
        <v>49440.800000000003</v>
      </c>
      <c r="F51" s="4">
        <v>0</v>
      </c>
      <c r="G51" s="1">
        <v>19517</v>
      </c>
      <c r="H51" s="4">
        <f t="shared" si="3"/>
        <v>223460.3</v>
      </c>
    </row>
    <row r="52" spans="1:8">
      <c r="A52" s="6">
        <v>215045</v>
      </c>
      <c r="B52" s="2" t="s">
        <v>358</v>
      </c>
      <c r="C52" s="4">
        <v>141671</v>
      </c>
      <c r="D52" s="4">
        <v>0</v>
      </c>
      <c r="E52" s="4">
        <f t="shared" si="4"/>
        <v>45334.720000000001</v>
      </c>
      <c r="F52" s="4">
        <v>0</v>
      </c>
      <c r="G52" s="1">
        <v>6510</v>
      </c>
      <c r="H52" s="4">
        <f t="shared" si="3"/>
        <v>193515.72</v>
      </c>
    </row>
    <row r="53" spans="1:8">
      <c r="A53" s="6">
        <v>215046</v>
      </c>
      <c r="B53" s="2" t="s">
        <v>359</v>
      </c>
      <c r="C53" s="4">
        <v>647824</v>
      </c>
      <c r="D53" s="4">
        <v>0</v>
      </c>
      <c r="E53" s="4">
        <f t="shared" si="4"/>
        <v>207303.67999999999</v>
      </c>
      <c r="F53" s="4">
        <v>0</v>
      </c>
      <c r="G53" s="1">
        <v>0</v>
      </c>
      <c r="H53" s="4">
        <f t="shared" si="3"/>
        <v>855127.67999999993</v>
      </c>
    </row>
    <row r="54" spans="1:8">
      <c r="A54" s="6">
        <v>215047</v>
      </c>
      <c r="B54" s="2" t="s">
        <v>360</v>
      </c>
      <c r="C54" s="4">
        <v>0</v>
      </c>
      <c r="D54" s="4">
        <v>0</v>
      </c>
      <c r="E54" s="4">
        <f t="shared" si="4"/>
        <v>0</v>
      </c>
      <c r="F54" s="4">
        <v>0</v>
      </c>
      <c r="G54" s="1">
        <v>0</v>
      </c>
      <c r="H54" s="4">
        <f t="shared" si="3"/>
        <v>0</v>
      </c>
    </row>
    <row r="55" spans="1:8">
      <c r="A55" s="6">
        <v>215203</v>
      </c>
      <c r="B55" s="2" t="s">
        <v>361</v>
      </c>
      <c r="C55" s="4">
        <v>0</v>
      </c>
      <c r="D55" s="4">
        <v>0</v>
      </c>
      <c r="E55" s="4">
        <f t="shared" si="4"/>
        <v>0</v>
      </c>
      <c r="F55" s="4">
        <v>0</v>
      </c>
      <c r="G55" s="1">
        <v>9562</v>
      </c>
      <c r="H55" s="4">
        <f t="shared" si="3"/>
        <v>9562</v>
      </c>
    </row>
    <row r="56" spans="1:8">
      <c r="A56" s="6">
        <v>216021</v>
      </c>
      <c r="B56" s="2" t="s">
        <v>362</v>
      </c>
      <c r="C56" s="4">
        <v>0</v>
      </c>
      <c r="D56" s="4">
        <v>0</v>
      </c>
      <c r="E56" s="4">
        <f t="shared" si="4"/>
        <v>0</v>
      </c>
      <c r="F56" s="4">
        <v>0</v>
      </c>
      <c r="G56" s="1">
        <v>5000</v>
      </c>
      <c r="H56" s="4">
        <f t="shared" si="3"/>
        <v>5000</v>
      </c>
    </row>
    <row r="57" spans="1:8">
      <c r="A57" s="6">
        <v>216024</v>
      </c>
      <c r="B57" s="2" t="s">
        <v>363</v>
      </c>
      <c r="C57" s="4">
        <v>0</v>
      </c>
      <c r="D57" s="4">
        <v>0</v>
      </c>
      <c r="E57" s="4">
        <f t="shared" si="4"/>
        <v>0</v>
      </c>
      <c r="F57" s="4">
        <v>0</v>
      </c>
      <c r="G57" s="1">
        <v>4650</v>
      </c>
      <c r="H57" s="4">
        <f t="shared" si="3"/>
        <v>4650</v>
      </c>
    </row>
    <row r="58" spans="1:8" s="20" customFormat="1">
      <c r="A58" s="20">
        <v>216052</v>
      </c>
      <c r="B58" s="21" t="s">
        <v>364</v>
      </c>
      <c r="C58" s="18">
        <v>0</v>
      </c>
      <c r="D58" s="18">
        <v>0</v>
      </c>
      <c r="E58" s="18">
        <f t="shared" si="4"/>
        <v>0</v>
      </c>
      <c r="F58" s="18">
        <v>0</v>
      </c>
      <c r="G58" s="18">
        <v>211000</v>
      </c>
      <c r="H58" s="4">
        <f t="shared" si="3"/>
        <v>211000</v>
      </c>
    </row>
    <row r="59" spans="1:8">
      <c r="A59" s="6">
        <v>216055</v>
      </c>
      <c r="B59" s="2" t="s">
        <v>365</v>
      </c>
      <c r="C59" s="4">
        <v>272033.55</v>
      </c>
      <c r="D59" s="18">
        <v>192832.55</v>
      </c>
      <c r="E59" s="4">
        <f t="shared" si="4"/>
        <v>148757.152</v>
      </c>
      <c r="F59" s="4">
        <v>0</v>
      </c>
      <c r="G59" s="1">
        <v>66338</v>
      </c>
      <c r="H59" s="4">
        <f t="shared" si="3"/>
        <v>679961.25199999998</v>
      </c>
    </row>
    <row r="60" spans="1:8">
      <c r="A60" s="6">
        <v>216057</v>
      </c>
      <c r="B60" s="2" t="s">
        <v>366</v>
      </c>
      <c r="C60" s="4">
        <v>105060</v>
      </c>
      <c r="D60" s="4">
        <v>0</v>
      </c>
      <c r="E60" s="4">
        <f t="shared" si="4"/>
        <v>33619.199999999997</v>
      </c>
      <c r="F60" s="4">
        <v>0</v>
      </c>
      <c r="G60" s="1">
        <v>0</v>
      </c>
      <c r="H60" s="4">
        <f t="shared" si="3"/>
        <v>138679.20000000001</v>
      </c>
    </row>
    <row r="61" spans="1:8">
      <c r="A61" s="6">
        <v>216070</v>
      </c>
      <c r="B61" s="2" t="s">
        <v>367</v>
      </c>
      <c r="C61" s="4">
        <v>112376.2</v>
      </c>
      <c r="D61" s="18">
        <v>33639</v>
      </c>
      <c r="E61" s="4">
        <f t="shared" si="4"/>
        <v>46724.864000000001</v>
      </c>
      <c r="F61" s="4">
        <v>0</v>
      </c>
      <c r="G61" s="1">
        <v>34263</v>
      </c>
      <c r="H61" s="4">
        <f t="shared" si="3"/>
        <v>227003.06400000001</v>
      </c>
    </row>
    <row r="62" spans="1:8">
      <c r="A62" s="6">
        <v>216076</v>
      </c>
      <c r="B62" s="2" t="s">
        <v>223</v>
      </c>
      <c r="C62" s="4">
        <v>0</v>
      </c>
      <c r="D62" s="4">
        <v>0</v>
      </c>
      <c r="E62" s="4">
        <f t="shared" si="4"/>
        <v>0</v>
      </c>
      <c r="F62" s="4">
        <v>0</v>
      </c>
      <c r="G62" s="1">
        <v>23715</v>
      </c>
      <c r="H62" s="4">
        <f t="shared" si="3"/>
        <v>23715</v>
      </c>
    </row>
    <row r="63" spans="1:8">
      <c r="A63" s="6">
        <v>216081</v>
      </c>
      <c r="B63" s="2" t="s">
        <v>224</v>
      </c>
      <c r="C63" s="4">
        <v>51849</v>
      </c>
      <c r="D63" s="18">
        <v>24665</v>
      </c>
      <c r="E63" s="4">
        <f t="shared" si="4"/>
        <v>24484.48</v>
      </c>
      <c r="F63" s="4">
        <v>0</v>
      </c>
      <c r="G63" s="1">
        <v>57680</v>
      </c>
      <c r="H63" s="4">
        <f t="shared" si="3"/>
        <v>158678.47999999998</v>
      </c>
    </row>
    <row r="64" spans="1:8">
      <c r="A64" s="6">
        <v>216101</v>
      </c>
      <c r="B64" s="2" t="s">
        <v>225</v>
      </c>
      <c r="C64" s="4">
        <v>0</v>
      </c>
      <c r="D64" s="4">
        <v>0</v>
      </c>
      <c r="E64" s="4">
        <f t="shared" si="4"/>
        <v>0</v>
      </c>
      <c r="F64" s="4">
        <v>0</v>
      </c>
      <c r="G64" s="1">
        <v>13950</v>
      </c>
      <c r="H64" s="4">
        <f t="shared" si="3"/>
        <v>13950</v>
      </c>
    </row>
    <row r="65" spans="1:8">
      <c r="A65" s="6">
        <v>216102</v>
      </c>
      <c r="B65" s="2" t="s">
        <v>226</v>
      </c>
      <c r="C65" s="4">
        <v>0</v>
      </c>
      <c r="D65" s="4">
        <v>0</v>
      </c>
      <c r="E65" s="4">
        <f t="shared" si="4"/>
        <v>0</v>
      </c>
      <c r="F65" s="4">
        <v>0</v>
      </c>
      <c r="G65" s="1">
        <v>9300</v>
      </c>
      <c r="H65" s="4">
        <f t="shared" si="3"/>
        <v>9300</v>
      </c>
    </row>
    <row r="66" spans="1:8">
      <c r="A66" s="6">
        <v>216103</v>
      </c>
      <c r="B66" s="2" t="s">
        <v>227</v>
      </c>
      <c r="C66" s="4">
        <v>0</v>
      </c>
      <c r="D66" s="4">
        <v>0</v>
      </c>
      <c r="E66" s="4">
        <f t="shared" si="4"/>
        <v>0</v>
      </c>
      <c r="F66" s="4">
        <v>0</v>
      </c>
      <c r="G66" s="1">
        <v>4650</v>
      </c>
      <c r="H66" s="4">
        <f t="shared" si="3"/>
        <v>4650</v>
      </c>
    </row>
    <row r="67" spans="1:8">
      <c r="A67" s="6">
        <v>216900</v>
      </c>
      <c r="B67" s="2" t="s">
        <v>228</v>
      </c>
      <c r="C67" s="4">
        <v>0</v>
      </c>
      <c r="D67" s="1">
        <v>0</v>
      </c>
      <c r="E67" s="4">
        <f t="shared" si="4"/>
        <v>0</v>
      </c>
      <c r="F67" s="1">
        <v>0</v>
      </c>
      <c r="G67" s="1">
        <v>27295</v>
      </c>
      <c r="H67" s="4">
        <f t="shared" si="3"/>
        <v>27295</v>
      </c>
    </row>
    <row r="68" spans="1:8" s="20" customFormat="1">
      <c r="A68" s="20">
        <v>216099</v>
      </c>
      <c r="B68" s="21" t="s">
        <v>27</v>
      </c>
      <c r="C68" s="18">
        <v>0</v>
      </c>
      <c r="D68" s="18">
        <v>0</v>
      </c>
      <c r="E68" s="18">
        <f t="shared" si="4"/>
        <v>0</v>
      </c>
      <c r="F68" s="18">
        <v>0</v>
      </c>
      <c r="G68" s="18">
        <v>76176</v>
      </c>
      <c r="H68" s="4">
        <f t="shared" si="3"/>
        <v>76176</v>
      </c>
    </row>
    <row r="69" spans="1:8" s="20" customFormat="1">
      <c r="A69" s="20">
        <v>216100</v>
      </c>
      <c r="B69" s="21" t="s">
        <v>28</v>
      </c>
      <c r="C69" s="18">
        <v>0</v>
      </c>
      <c r="D69" s="18">
        <v>0</v>
      </c>
      <c r="E69" s="18">
        <f t="shared" si="4"/>
        <v>0</v>
      </c>
      <c r="F69" s="18">
        <v>0</v>
      </c>
      <c r="G69" s="18">
        <v>30290</v>
      </c>
      <c r="H69" s="4">
        <f t="shared" si="3"/>
        <v>30290</v>
      </c>
    </row>
    <row r="70" spans="1:8" s="20" customFormat="1">
      <c r="A70" s="20">
        <v>216104</v>
      </c>
      <c r="B70" s="21" t="s">
        <v>30</v>
      </c>
      <c r="C70" s="18">
        <v>0</v>
      </c>
      <c r="D70" s="18">
        <v>48485</v>
      </c>
      <c r="E70" s="18">
        <f t="shared" si="4"/>
        <v>15515.2</v>
      </c>
      <c r="F70" s="18">
        <v>0</v>
      </c>
      <c r="G70" s="18">
        <v>71000</v>
      </c>
      <c r="H70" s="4">
        <f t="shared" si="3"/>
        <v>135000.20000000001</v>
      </c>
    </row>
    <row r="71" spans="1:8">
      <c r="A71" s="6">
        <v>217029</v>
      </c>
      <c r="B71" s="2" t="s">
        <v>229</v>
      </c>
      <c r="C71" s="1">
        <f>92700+44900</f>
        <v>137600</v>
      </c>
      <c r="D71" s="18">
        <v>59286.5</v>
      </c>
      <c r="E71" s="4">
        <f t="shared" si="4"/>
        <v>63003.68</v>
      </c>
      <c r="F71" s="1">
        <v>0</v>
      </c>
      <c r="G71" s="1">
        <v>21136</v>
      </c>
      <c r="H71" s="4">
        <f t="shared" si="3"/>
        <v>281026.18</v>
      </c>
    </row>
    <row r="72" spans="1:8">
      <c r="A72" s="6">
        <v>217100</v>
      </c>
      <c r="B72" s="2" t="s">
        <v>230</v>
      </c>
      <c r="C72" s="1">
        <v>120753</v>
      </c>
      <c r="D72" s="1">
        <v>0</v>
      </c>
      <c r="E72" s="4">
        <f t="shared" si="4"/>
        <v>38640.959999999999</v>
      </c>
      <c r="F72" s="1">
        <v>0</v>
      </c>
      <c r="G72" s="1">
        <v>0</v>
      </c>
      <c r="H72" s="4">
        <f t="shared" si="3"/>
        <v>159393.96</v>
      </c>
    </row>
    <row r="73" spans="1:8">
      <c r="A73" s="6">
        <v>217037</v>
      </c>
      <c r="B73" s="2" t="s">
        <v>231</v>
      </c>
      <c r="C73" s="1">
        <v>74009</v>
      </c>
      <c r="D73" s="1">
        <v>0</v>
      </c>
      <c r="E73" s="4">
        <f t="shared" si="4"/>
        <v>23682.880000000001</v>
      </c>
      <c r="F73" s="1">
        <v>0</v>
      </c>
      <c r="G73" s="1">
        <v>4650</v>
      </c>
      <c r="H73" s="4">
        <f t="shared" si="3"/>
        <v>102341.88</v>
      </c>
    </row>
    <row r="74" spans="1:8">
      <c r="A74" s="6">
        <v>218003</v>
      </c>
      <c r="B74" s="2" t="s">
        <v>232</v>
      </c>
      <c r="C74" s="1">
        <v>54768.73</v>
      </c>
      <c r="D74" s="1">
        <v>0</v>
      </c>
      <c r="E74" s="4">
        <f t="shared" si="4"/>
        <v>17525.993600000002</v>
      </c>
      <c r="F74" s="1">
        <v>0</v>
      </c>
      <c r="G74" s="1">
        <v>0</v>
      </c>
      <c r="H74" s="4">
        <f t="shared" si="3"/>
        <v>72294.723599999998</v>
      </c>
    </row>
    <row r="75" spans="1:8">
      <c r="A75" s="6">
        <v>219033</v>
      </c>
      <c r="B75" s="2" t="s">
        <v>233</v>
      </c>
      <c r="C75" s="1">
        <v>33091.03</v>
      </c>
      <c r="D75" s="1">
        <v>0</v>
      </c>
      <c r="E75" s="4">
        <f t="shared" si="4"/>
        <v>10589.1296</v>
      </c>
      <c r="F75" s="1">
        <v>0</v>
      </c>
      <c r="G75" s="1">
        <v>4650</v>
      </c>
      <c r="H75" s="4">
        <f t="shared" si="3"/>
        <v>48330.159599999999</v>
      </c>
    </row>
    <row r="76" spans="1:8">
      <c r="A76" s="6">
        <v>230003</v>
      </c>
      <c r="B76" s="2" t="s">
        <v>234</v>
      </c>
      <c r="C76" s="1">
        <v>0</v>
      </c>
      <c r="D76" s="1">
        <v>0</v>
      </c>
      <c r="E76" s="4">
        <f t="shared" si="4"/>
        <v>0</v>
      </c>
      <c r="F76" s="1">
        <v>0</v>
      </c>
      <c r="G76" s="1">
        <v>0</v>
      </c>
      <c r="H76" s="4">
        <f t="shared" si="3"/>
        <v>0</v>
      </c>
    </row>
    <row r="77" spans="1:8">
      <c r="A77" s="6">
        <v>230001</v>
      </c>
      <c r="B77" s="2" t="s">
        <v>235</v>
      </c>
      <c r="C77" s="1">
        <v>895680</v>
      </c>
      <c r="D77" s="1">
        <v>0</v>
      </c>
      <c r="E77" s="4">
        <f t="shared" si="4"/>
        <v>286617.60000000003</v>
      </c>
      <c r="F77" s="1">
        <v>0</v>
      </c>
      <c r="G77" s="1">
        <v>18886</v>
      </c>
      <c r="H77" s="4">
        <f t="shared" si="3"/>
        <v>1201183.6000000001</v>
      </c>
    </row>
    <row r="78" spans="1:8">
      <c r="A78" s="6">
        <v>215196</v>
      </c>
      <c r="B78" s="2" t="s">
        <v>50</v>
      </c>
      <c r="C78" s="1">
        <v>0</v>
      </c>
      <c r="D78" s="1">
        <v>0</v>
      </c>
      <c r="E78" s="18">
        <v>56142.559999999998</v>
      </c>
      <c r="F78" s="1">
        <v>0</v>
      </c>
      <c r="G78" s="1">
        <v>0</v>
      </c>
      <c r="H78" s="4">
        <f t="shared" si="3"/>
        <v>56142.559999999998</v>
      </c>
    </row>
    <row r="79" spans="1:8">
      <c r="B79" s="2" t="s">
        <v>300</v>
      </c>
      <c r="C79" s="4"/>
      <c r="D79" s="1"/>
      <c r="E79" s="1"/>
      <c r="F79" s="1"/>
      <c r="G79" s="1"/>
      <c r="H79" s="1"/>
    </row>
    <row r="80" spans="1:8">
      <c r="B80" s="2" t="s">
        <v>317</v>
      </c>
      <c r="C80" s="11">
        <f t="shared" ref="C80:F80" si="5">SUM(C25:C79)</f>
        <v>4611875.6899999995</v>
      </c>
      <c r="D80" s="19">
        <f t="shared" si="5"/>
        <v>689493.16999999993</v>
      </c>
      <c r="E80" s="11">
        <f>SUM(E25:E79)</f>
        <v>1752580.5951999999</v>
      </c>
      <c r="F80" s="11">
        <f t="shared" si="5"/>
        <v>0</v>
      </c>
      <c r="G80" s="11">
        <f>SUM(G25:G79)</f>
        <v>1777663</v>
      </c>
      <c r="H80" s="16">
        <f t="shared" ref="H80" si="6">SUM(C80:G80)</f>
        <v>8831612.4551999997</v>
      </c>
    </row>
    <row r="81" spans="1:44">
      <c r="C81" s="4"/>
      <c r="D81" s="1"/>
      <c r="E81" s="1"/>
      <c r="F81" s="1"/>
      <c r="G81" s="1"/>
      <c r="H81" s="1"/>
    </row>
    <row r="82" spans="1:44">
      <c r="B82" s="10" t="s">
        <v>327</v>
      </c>
      <c r="C82" s="4"/>
      <c r="D82" s="1"/>
      <c r="E82" s="1"/>
      <c r="F82" s="1"/>
      <c r="G82" s="1"/>
      <c r="H82" s="1"/>
    </row>
    <row r="83" spans="1:44">
      <c r="A83" s="6">
        <v>212004</v>
      </c>
      <c r="B83" s="2" t="s">
        <v>236</v>
      </c>
      <c r="C83" s="4">
        <v>626769.36</v>
      </c>
      <c r="D83" s="18">
        <v>215264</v>
      </c>
      <c r="E83" s="4">
        <f>SUM(C83:D83)*0.32</f>
        <v>269450.6752</v>
      </c>
      <c r="F83" s="4">
        <v>0</v>
      </c>
      <c r="G83" s="1">
        <v>361328</v>
      </c>
      <c r="H83" s="4">
        <f t="shared" ref="H83:H88" si="7">SUM(C83:G83)</f>
        <v>1472812.0352</v>
      </c>
    </row>
    <row r="84" spans="1:44">
      <c r="A84" s="6">
        <v>212004</v>
      </c>
      <c r="B84" s="2" t="s">
        <v>237</v>
      </c>
      <c r="C84" s="1">
        <v>0</v>
      </c>
      <c r="D84" s="1">
        <v>0</v>
      </c>
      <c r="E84" s="4">
        <f t="shared" ref="E84:E88" si="8">SUM(C84:D84)*0.32</f>
        <v>0</v>
      </c>
      <c r="F84" s="1">
        <v>0</v>
      </c>
      <c r="G84" s="1">
        <v>719750</v>
      </c>
      <c r="H84" s="4">
        <f t="shared" si="7"/>
        <v>719750</v>
      </c>
    </row>
    <row r="85" spans="1:44">
      <c r="A85" s="6">
        <v>212005</v>
      </c>
      <c r="B85" s="2" t="s">
        <v>238</v>
      </c>
      <c r="C85" s="1">
        <v>100857</v>
      </c>
      <c r="D85" s="18">
        <v>39172</v>
      </c>
      <c r="E85" s="4">
        <f t="shared" si="8"/>
        <v>44809.279999999999</v>
      </c>
      <c r="F85" s="1">
        <v>0</v>
      </c>
      <c r="G85" s="1">
        <v>4000</v>
      </c>
      <c r="H85" s="4">
        <f t="shared" si="7"/>
        <v>188838.28</v>
      </c>
    </row>
    <row r="86" spans="1:44">
      <c r="A86" s="6">
        <v>212005</v>
      </c>
      <c r="B86" s="2" t="s">
        <v>239</v>
      </c>
      <c r="C86" s="4">
        <v>0</v>
      </c>
      <c r="D86" s="1">
        <v>0</v>
      </c>
      <c r="E86" s="4">
        <f t="shared" si="8"/>
        <v>0</v>
      </c>
      <c r="F86" s="1">
        <v>0</v>
      </c>
      <c r="G86" s="1">
        <v>4000</v>
      </c>
      <c r="H86" s="4">
        <f t="shared" si="7"/>
        <v>4000</v>
      </c>
    </row>
    <row r="87" spans="1:44">
      <c r="A87" s="6">
        <v>212009</v>
      </c>
      <c r="B87" s="2" t="s">
        <v>240</v>
      </c>
      <c r="C87" s="4">
        <v>0</v>
      </c>
      <c r="D87" s="1">
        <v>0</v>
      </c>
      <c r="E87" s="4">
        <f t="shared" si="8"/>
        <v>0</v>
      </c>
      <c r="F87" s="1">
        <v>0</v>
      </c>
      <c r="G87" s="1">
        <v>0</v>
      </c>
      <c r="H87" s="4">
        <f t="shared" si="7"/>
        <v>0</v>
      </c>
    </row>
    <row r="88" spans="1:44" s="20" customFormat="1">
      <c r="A88" s="20">
        <v>216098</v>
      </c>
      <c r="B88" s="21" t="s">
        <v>241</v>
      </c>
      <c r="C88" s="18">
        <v>0</v>
      </c>
      <c r="D88" s="18">
        <v>0</v>
      </c>
      <c r="E88" s="18">
        <f t="shared" si="8"/>
        <v>0</v>
      </c>
      <c r="F88" s="18">
        <v>0</v>
      </c>
      <c r="G88" s="18">
        <v>138113</v>
      </c>
      <c r="H88" s="4">
        <f t="shared" si="7"/>
        <v>138113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>
      <c r="C89" s="4"/>
      <c r="D89" s="1"/>
      <c r="E89" s="1"/>
      <c r="F89" s="1"/>
      <c r="G89" s="1"/>
      <c r="H89" s="1"/>
    </row>
    <row r="90" spans="1:44">
      <c r="B90" s="2" t="s">
        <v>328</v>
      </c>
      <c r="C90" s="11">
        <f t="shared" ref="C90:F90" si="9">SUM(C83:C89)</f>
        <v>727626.36</v>
      </c>
      <c r="D90" s="19">
        <f t="shared" si="9"/>
        <v>254436</v>
      </c>
      <c r="E90" s="11">
        <f t="shared" si="9"/>
        <v>314259.95519999997</v>
      </c>
      <c r="F90" s="11">
        <f t="shared" si="9"/>
        <v>0</v>
      </c>
      <c r="G90" s="11">
        <f>SUM(G83:G89)</f>
        <v>1227191</v>
      </c>
      <c r="H90" s="16">
        <f t="shared" ref="H90" si="10">SUM(C90:G90)</f>
        <v>2523513.3152000001</v>
      </c>
    </row>
    <row r="91" spans="1:44">
      <c r="C91" s="4"/>
      <c r="D91" s="1"/>
      <c r="E91" s="1"/>
      <c r="F91" s="1"/>
      <c r="G91" s="1"/>
      <c r="H91" s="1"/>
    </row>
    <row r="92" spans="1:44">
      <c r="B92" s="10" t="s">
        <v>305</v>
      </c>
      <c r="C92" s="4"/>
      <c r="D92" s="1"/>
      <c r="E92" s="1"/>
      <c r="F92" s="1"/>
      <c r="G92" s="1"/>
      <c r="H92" s="1"/>
    </row>
    <row r="93" spans="1:44">
      <c r="A93" s="6">
        <v>210009</v>
      </c>
      <c r="B93" s="2" t="s">
        <v>242</v>
      </c>
      <c r="C93" s="4">
        <v>1369897.29</v>
      </c>
      <c r="D93" s="18">
        <v>33988.03</v>
      </c>
      <c r="E93" s="4">
        <f t="shared" ref="E93:E105" si="11">SUM(C93:D93)*0.32</f>
        <v>449243.30240000004</v>
      </c>
      <c r="F93" s="1">
        <v>0</v>
      </c>
      <c r="G93" s="13">
        <v>16939</v>
      </c>
      <c r="H93" s="4">
        <f t="shared" ref="H93:H105" si="12">SUM(C93:G93)</f>
        <v>1870067.6224000002</v>
      </c>
    </row>
    <row r="94" spans="1:44">
      <c r="A94" s="6">
        <v>210010</v>
      </c>
      <c r="B94" s="2" t="s">
        <v>243</v>
      </c>
      <c r="C94" s="4">
        <v>30000</v>
      </c>
      <c r="D94" s="4">
        <v>0</v>
      </c>
      <c r="E94" s="4">
        <f t="shared" si="11"/>
        <v>9600</v>
      </c>
      <c r="F94" s="1">
        <v>0</v>
      </c>
      <c r="G94" s="1">
        <v>2846</v>
      </c>
      <c r="H94" s="4">
        <f t="shared" si="12"/>
        <v>42446</v>
      </c>
    </row>
    <row r="95" spans="1:44">
      <c r="A95" s="6">
        <v>210020</v>
      </c>
      <c r="B95" s="2" t="s">
        <v>244</v>
      </c>
      <c r="C95" s="4">
        <f>870569.66-3219</f>
        <v>867350.66</v>
      </c>
      <c r="D95" s="18">
        <v>8739.58</v>
      </c>
      <c r="E95" s="4">
        <f t="shared" si="11"/>
        <v>280348.87680000003</v>
      </c>
      <c r="F95" s="1">
        <v>0</v>
      </c>
      <c r="G95" s="1">
        <v>11039</v>
      </c>
      <c r="H95" s="4">
        <f t="shared" si="12"/>
        <v>1167478.1168</v>
      </c>
    </row>
    <row r="96" spans="1:44">
      <c r="A96" s="6">
        <v>210030</v>
      </c>
      <c r="B96" s="2" t="s">
        <v>245</v>
      </c>
      <c r="C96" s="4">
        <v>731431.17</v>
      </c>
      <c r="D96" s="18">
        <v>14695.23</v>
      </c>
      <c r="E96" s="4">
        <f t="shared" si="11"/>
        <v>238760.448</v>
      </c>
      <c r="F96" s="1">
        <v>0</v>
      </c>
      <c r="G96" s="1">
        <v>6381</v>
      </c>
      <c r="H96" s="4">
        <f t="shared" si="12"/>
        <v>991267.848</v>
      </c>
    </row>
    <row r="97" spans="1:8">
      <c r="A97" s="6">
        <v>210044</v>
      </c>
      <c r="B97" s="2" t="s">
        <v>246</v>
      </c>
      <c r="C97" s="4">
        <v>395158.12</v>
      </c>
      <c r="D97" s="18">
        <v>4304.57</v>
      </c>
      <c r="E97" s="4">
        <f t="shared" si="11"/>
        <v>127828.06080000001</v>
      </c>
      <c r="F97" s="1">
        <v>0</v>
      </c>
      <c r="G97" s="1">
        <v>3228</v>
      </c>
      <c r="H97" s="4">
        <f t="shared" si="12"/>
        <v>530518.75080000004</v>
      </c>
    </row>
    <row r="98" spans="1:8">
      <c r="A98" s="6">
        <v>210208</v>
      </c>
      <c r="B98" s="2" t="s">
        <v>247</v>
      </c>
      <c r="C98" s="4">
        <v>563516.71</v>
      </c>
      <c r="D98" s="18">
        <v>14695.23</v>
      </c>
      <c r="E98" s="4">
        <f t="shared" si="11"/>
        <v>185027.82079999999</v>
      </c>
      <c r="F98" s="1">
        <v>0</v>
      </c>
      <c r="G98" s="1">
        <v>5733</v>
      </c>
      <c r="H98" s="4">
        <f t="shared" si="12"/>
        <v>768972.76079999993</v>
      </c>
    </row>
    <row r="99" spans="1:8">
      <c r="A99" s="6">
        <v>210210</v>
      </c>
      <c r="B99" s="2" t="s">
        <v>248</v>
      </c>
      <c r="C99" s="4">
        <v>102776</v>
      </c>
      <c r="D99" s="4">
        <v>0</v>
      </c>
      <c r="E99" s="4">
        <f t="shared" si="11"/>
        <v>32888.32</v>
      </c>
      <c r="F99" s="1">
        <v>0</v>
      </c>
      <c r="G99" s="1">
        <v>25267</v>
      </c>
      <c r="H99" s="4">
        <f t="shared" si="12"/>
        <v>160931.32</v>
      </c>
    </row>
    <row r="100" spans="1:8">
      <c r="A100" s="6">
        <v>216039</v>
      </c>
      <c r="B100" s="2" t="s">
        <v>249</v>
      </c>
      <c r="C100" s="4">
        <v>126000</v>
      </c>
      <c r="D100" s="18">
        <v>42992</v>
      </c>
      <c r="E100" s="4">
        <f t="shared" si="11"/>
        <v>54077.440000000002</v>
      </c>
      <c r="F100" s="1">
        <v>0</v>
      </c>
      <c r="G100" s="1">
        <v>9402</v>
      </c>
      <c r="H100" s="4">
        <f t="shared" si="12"/>
        <v>232471.44</v>
      </c>
    </row>
    <row r="101" spans="1:8">
      <c r="A101" s="6">
        <v>216046</v>
      </c>
      <c r="B101" s="2" t="s">
        <v>250</v>
      </c>
      <c r="C101" s="4">
        <v>101663</v>
      </c>
      <c r="D101" s="4">
        <v>0</v>
      </c>
      <c r="E101" s="4">
        <f t="shared" si="11"/>
        <v>32532.16</v>
      </c>
      <c r="F101" s="1">
        <v>0</v>
      </c>
      <c r="G101" s="1">
        <v>1209</v>
      </c>
      <c r="H101" s="4">
        <f t="shared" si="12"/>
        <v>135404.16</v>
      </c>
    </row>
    <row r="102" spans="1:8">
      <c r="A102" s="6">
        <v>216048</v>
      </c>
      <c r="B102" s="2" t="s">
        <v>251</v>
      </c>
      <c r="C102" s="4">
        <v>96960</v>
      </c>
      <c r="D102" s="4">
        <v>0</v>
      </c>
      <c r="E102" s="4">
        <f t="shared" si="11"/>
        <v>31027.200000000001</v>
      </c>
      <c r="F102" s="1">
        <v>0</v>
      </c>
      <c r="G102" s="1">
        <v>1892</v>
      </c>
      <c r="H102" s="4">
        <f t="shared" si="12"/>
        <v>129879.2</v>
      </c>
    </row>
    <row r="103" spans="1:8">
      <c r="A103" s="6">
        <v>216049</v>
      </c>
      <c r="B103" s="2" t="s">
        <v>252</v>
      </c>
      <c r="C103" s="4">
        <v>0</v>
      </c>
      <c r="D103" s="4">
        <v>0</v>
      </c>
      <c r="E103" s="4">
        <f t="shared" si="11"/>
        <v>0</v>
      </c>
      <c r="F103" s="1">
        <v>0</v>
      </c>
      <c r="G103" s="1">
        <v>583</v>
      </c>
      <c r="H103" s="4">
        <f t="shared" si="12"/>
        <v>583</v>
      </c>
    </row>
    <row r="104" spans="1:8">
      <c r="A104" s="6">
        <v>216053</v>
      </c>
      <c r="B104" s="2" t="s">
        <v>253</v>
      </c>
      <c r="C104" s="4">
        <v>12707.88</v>
      </c>
      <c r="D104" s="4">
        <v>0</v>
      </c>
      <c r="E104" s="4">
        <f t="shared" si="11"/>
        <v>4066.5216</v>
      </c>
      <c r="F104" s="1">
        <v>0</v>
      </c>
      <c r="G104" s="1">
        <v>109</v>
      </c>
      <c r="H104" s="4">
        <f t="shared" si="12"/>
        <v>16883.401599999997</v>
      </c>
    </row>
    <row r="105" spans="1:8">
      <c r="A105" s="6">
        <v>216077</v>
      </c>
      <c r="B105" s="2" t="s">
        <v>254</v>
      </c>
      <c r="C105" s="4">
        <v>0</v>
      </c>
      <c r="D105" s="4">
        <v>0</v>
      </c>
      <c r="E105" s="4">
        <f t="shared" si="11"/>
        <v>0</v>
      </c>
      <c r="F105" s="1">
        <v>0</v>
      </c>
      <c r="G105" s="1">
        <v>0</v>
      </c>
      <c r="H105" s="4">
        <f t="shared" si="12"/>
        <v>0</v>
      </c>
    </row>
    <row r="106" spans="1:8">
      <c r="C106" s="4"/>
      <c r="D106" s="4"/>
      <c r="E106" s="1"/>
      <c r="F106" s="1"/>
      <c r="G106" s="1"/>
      <c r="H106" s="1"/>
    </row>
    <row r="107" spans="1:8">
      <c r="B107" s="2" t="s">
        <v>321</v>
      </c>
      <c r="C107" s="11">
        <f t="shared" ref="C107:G107" si="13">SUM(C93:C106)</f>
        <v>4397460.83</v>
      </c>
      <c r="D107" s="19">
        <f t="shared" si="13"/>
        <v>119414.64</v>
      </c>
      <c r="E107" s="11">
        <f t="shared" si="13"/>
        <v>1445400.1503999999</v>
      </c>
      <c r="F107" s="11">
        <f t="shared" si="13"/>
        <v>0</v>
      </c>
      <c r="G107" s="11">
        <f t="shared" si="13"/>
        <v>84628</v>
      </c>
      <c r="H107" s="16">
        <f t="shared" ref="H107" si="14">SUM(C107:G107)</f>
        <v>6046903.6203999994</v>
      </c>
    </row>
    <row r="108" spans="1:8">
      <c r="C108" s="4"/>
      <c r="D108" s="1"/>
      <c r="E108" s="1"/>
      <c r="F108" s="1"/>
      <c r="G108" s="1"/>
      <c r="H108" s="1"/>
    </row>
    <row r="109" spans="1:8">
      <c r="B109" s="10" t="s">
        <v>306</v>
      </c>
      <c r="C109" s="4"/>
      <c r="D109" s="1"/>
      <c r="E109" s="1"/>
      <c r="F109" s="1"/>
      <c r="G109" s="1"/>
      <c r="H109" s="1"/>
    </row>
    <row r="110" spans="1:8">
      <c r="A110" s="6">
        <v>210078</v>
      </c>
      <c r="B110" s="2" t="s">
        <v>255</v>
      </c>
      <c r="C110" s="1">
        <v>0</v>
      </c>
      <c r="D110" s="4">
        <v>0</v>
      </c>
      <c r="E110" s="4">
        <f>SUM(C110:D110)*0.32</f>
        <v>0</v>
      </c>
      <c r="F110" s="1">
        <v>0</v>
      </c>
      <c r="G110" s="1">
        <v>800</v>
      </c>
      <c r="H110" s="4">
        <f t="shared" ref="H110:H131" si="15">SUM(C110:G110)</f>
        <v>800</v>
      </c>
    </row>
    <row r="111" spans="1:8">
      <c r="A111" s="6">
        <v>210080</v>
      </c>
      <c r="B111" s="2" t="s">
        <v>256</v>
      </c>
      <c r="C111" s="4">
        <v>0</v>
      </c>
      <c r="D111" s="4">
        <v>0</v>
      </c>
      <c r="E111" s="4">
        <f t="shared" ref="E111:E131" si="16">SUM(C111:D111)*0.32</f>
        <v>0</v>
      </c>
      <c r="F111" s="1">
        <v>0</v>
      </c>
      <c r="G111" s="1">
        <v>0</v>
      </c>
      <c r="H111" s="4">
        <f t="shared" si="15"/>
        <v>0</v>
      </c>
    </row>
    <row r="112" spans="1:8">
      <c r="A112" s="6">
        <v>210102</v>
      </c>
      <c r="B112" s="2" t="s">
        <v>257</v>
      </c>
      <c r="C112" s="4">
        <v>501866.86</v>
      </c>
      <c r="D112" s="18">
        <v>17686.97</v>
      </c>
      <c r="E112" s="4">
        <f t="shared" si="16"/>
        <v>166257.22559999998</v>
      </c>
      <c r="F112" s="1">
        <v>0</v>
      </c>
      <c r="G112" s="1">
        <v>14345</v>
      </c>
      <c r="H112" s="4">
        <f t="shared" si="15"/>
        <v>700156.05559999996</v>
      </c>
    </row>
    <row r="113" spans="1:8">
      <c r="A113" s="6">
        <v>210103</v>
      </c>
      <c r="B113" s="2" t="s">
        <v>258</v>
      </c>
      <c r="C113" s="4">
        <f>209080.38+18300</f>
        <v>227380.38</v>
      </c>
      <c r="D113" s="18">
        <v>16551.919999999998</v>
      </c>
      <c r="E113" s="4">
        <f t="shared" si="16"/>
        <v>78058.335999999996</v>
      </c>
      <c r="F113" s="1">
        <v>0</v>
      </c>
      <c r="G113" s="1">
        <v>2933</v>
      </c>
      <c r="H113" s="4">
        <f t="shared" si="15"/>
        <v>324923.636</v>
      </c>
    </row>
    <row r="114" spans="1:8">
      <c r="A114" s="6">
        <v>210104</v>
      </c>
      <c r="B114" s="2" t="s">
        <v>43</v>
      </c>
      <c r="C114" s="4">
        <v>95294</v>
      </c>
      <c r="D114" s="18">
        <v>4139.51</v>
      </c>
      <c r="E114" s="4">
        <f t="shared" si="16"/>
        <v>31818.7232</v>
      </c>
      <c r="F114" s="1">
        <v>0</v>
      </c>
      <c r="G114" s="1">
        <v>756</v>
      </c>
      <c r="H114" s="4">
        <f t="shared" si="15"/>
        <v>132008.23319999999</v>
      </c>
    </row>
    <row r="115" spans="1:8">
      <c r="A115" s="6">
        <v>210105</v>
      </c>
      <c r="B115" s="2" t="s">
        <v>259</v>
      </c>
      <c r="C115" s="4">
        <f>485711.29-6733-3135.55</f>
        <v>475842.74</v>
      </c>
      <c r="D115" s="18">
        <v>18086.29</v>
      </c>
      <c r="E115" s="4">
        <f t="shared" si="16"/>
        <v>158057.28959999999</v>
      </c>
      <c r="F115" s="1">
        <v>0</v>
      </c>
      <c r="G115" s="1">
        <v>8439</v>
      </c>
      <c r="H115" s="4">
        <f t="shared" si="15"/>
        <v>660425.31959999993</v>
      </c>
    </row>
    <row r="116" spans="1:8">
      <c r="A116" s="6">
        <v>210106</v>
      </c>
      <c r="B116" s="2" t="s">
        <v>260</v>
      </c>
      <c r="C116" s="4">
        <v>336543.51</v>
      </c>
      <c r="D116" s="18">
        <v>22105.47</v>
      </c>
      <c r="E116" s="4">
        <f t="shared" si="16"/>
        <v>114767.67359999999</v>
      </c>
      <c r="F116" s="1">
        <v>0</v>
      </c>
      <c r="G116" s="1">
        <v>5570</v>
      </c>
      <c r="H116" s="4">
        <f t="shared" si="15"/>
        <v>478986.65359999996</v>
      </c>
    </row>
    <row r="117" spans="1:8">
      <c r="A117" s="6">
        <v>210108</v>
      </c>
      <c r="B117" s="2" t="s">
        <v>261</v>
      </c>
      <c r="C117" s="4">
        <v>353498.8</v>
      </c>
      <c r="D117" s="18">
        <v>15805.38</v>
      </c>
      <c r="E117" s="4">
        <f t="shared" si="16"/>
        <v>118177.3376</v>
      </c>
      <c r="F117" s="1">
        <v>0</v>
      </c>
      <c r="G117" s="1">
        <v>5519</v>
      </c>
      <c r="H117" s="4">
        <f t="shared" si="15"/>
        <v>493000.51760000002</v>
      </c>
    </row>
    <row r="118" spans="1:8">
      <c r="A118" s="6">
        <v>210111</v>
      </c>
      <c r="B118" s="2" t="s">
        <v>262</v>
      </c>
      <c r="C118" s="4">
        <v>170259</v>
      </c>
      <c r="D118" s="18">
        <v>16551.919999999998</v>
      </c>
      <c r="E118" s="4">
        <f t="shared" si="16"/>
        <v>59779.494399999996</v>
      </c>
      <c r="F118" s="1">
        <v>0</v>
      </c>
      <c r="G118" s="1">
        <v>3433</v>
      </c>
      <c r="H118" s="4">
        <f t="shared" si="15"/>
        <v>250023.41439999998</v>
      </c>
    </row>
    <row r="119" spans="1:8">
      <c r="A119" s="6">
        <v>210113</v>
      </c>
      <c r="B119" s="2" t="s">
        <v>263</v>
      </c>
      <c r="C119" s="4">
        <v>210612.66</v>
      </c>
      <c r="D119" s="18">
        <v>29503.5</v>
      </c>
      <c r="E119" s="4">
        <f t="shared" si="16"/>
        <v>76837.171199999997</v>
      </c>
      <c r="F119" s="1">
        <v>0</v>
      </c>
      <c r="G119" s="1">
        <v>5513</v>
      </c>
      <c r="H119" s="4">
        <f t="shared" si="15"/>
        <v>322466.33120000002</v>
      </c>
    </row>
    <row r="120" spans="1:8">
      <c r="A120" s="6">
        <v>210115</v>
      </c>
      <c r="B120" s="2" t="s">
        <v>264</v>
      </c>
      <c r="C120" s="4">
        <v>180000</v>
      </c>
      <c r="D120" s="18">
        <v>29601</v>
      </c>
      <c r="E120" s="4">
        <f t="shared" si="16"/>
        <v>67072.320000000007</v>
      </c>
      <c r="F120" s="1">
        <v>0</v>
      </c>
      <c r="G120" s="1">
        <v>60824</v>
      </c>
      <c r="H120" s="4">
        <f t="shared" si="15"/>
        <v>337497.32</v>
      </c>
    </row>
    <row r="121" spans="1:8">
      <c r="A121" s="6">
        <v>210200</v>
      </c>
      <c r="B121" s="2" t="s">
        <v>265</v>
      </c>
      <c r="C121" s="4">
        <f>130000+46209</f>
        <v>176209</v>
      </c>
      <c r="D121" s="18">
        <f>42992+11550</f>
        <v>54542</v>
      </c>
      <c r="E121" s="4">
        <f t="shared" si="16"/>
        <v>73840.320000000007</v>
      </c>
      <c r="F121" s="1">
        <v>0</v>
      </c>
      <c r="G121" s="1">
        <v>8141</v>
      </c>
      <c r="H121" s="4">
        <f t="shared" si="15"/>
        <v>312732.32</v>
      </c>
    </row>
    <row r="122" spans="1:8">
      <c r="A122" s="6">
        <v>210225</v>
      </c>
      <c r="B122" s="2" t="s">
        <v>266</v>
      </c>
      <c r="C122" s="18">
        <f>44502+10000</f>
        <v>54502</v>
      </c>
      <c r="D122" s="18">
        <v>0</v>
      </c>
      <c r="E122" s="4">
        <f t="shared" si="16"/>
        <v>17440.64</v>
      </c>
      <c r="F122" s="1">
        <v>0</v>
      </c>
      <c r="G122" s="1">
        <v>17228</v>
      </c>
      <c r="H122" s="4">
        <f t="shared" si="15"/>
        <v>89170.64</v>
      </c>
    </row>
    <row r="123" spans="1:8">
      <c r="A123" s="6">
        <v>210318</v>
      </c>
      <c r="B123" s="2" t="s">
        <v>267</v>
      </c>
      <c r="C123" s="18">
        <v>0</v>
      </c>
      <c r="D123" s="18">
        <v>0</v>
      </c>
      <c r="E123" s="4">
        <f t="shared" si="16"/>
        <v>0</v>
      </c>
      <c r="F123" s="1">
        <v>0</v>
      </c>
      <c r="G123" s="1">
        <v>10000</v>
      </c>
      <c r="H123" s="4">
        <f t="shared" si="15"/>
        <v>10000</v>
      </c>
    </row>
    <row r="124" spans="1:8">
      <c r="A124" s="6">
        <v>210600</v>
      </c>
      <c r="B124" s="2" t="s">
        <v>268</v>
      </c>
      <c r="C124" s="18">
        <v>0</v>
      </c>
      <c r="D124" s="18">
        <v>0</v>
      </c>
      <c r="E124" s="4">
        <f t="shared" si="16"/>
        <v>0</v>
      </c>
      <c r="F124" s="1">
        <v>0</v>
      </c>
      <c r="G124" s="1">
        <v>195</v>
      </c>
      <c r="H124" s="4">
        <f t="shared" si="15"/>
        <v>195</v>
      </c>
    </row>
    <row r="125" spans="1:8">
      <c r="A125" s="6">
        <v>214015</v>
      </c>
      <c r="B125" s="2" t="s">
        <v>269</v>
      </c>
      <c r="C125" s="1">
        <v>15000</v>
      </c>
      <c r="D125" s="1">
        <v>0</v>
      </c>
      <c r="E125" s="4">
        <f t="shared" si="16"/>
        <v>4800</v>
      </c>
      <c r="F125" s="1">
        <v>0</v>
      </c>
      <c r="G125" s="1">
        <v>15360</v>
      </c>
      <c r="H125" s="4">
        <f t="shared" si="15"/>
        <v>35160</v>
      </c>
    </row>
    <row r="126" spans="1:8">
      <c r="A126" s="6">
        <v>216054</v>
      </c>
      <c r="B126" s="2" t="s">
        <v>270</v>
      </c>
      <c r="C126" s="1">
        <v>207765.66</v>
      </c>
      <c r="D126" s="1">
        <v>0</v>
      </c>
      <c r="E126" s="4">
        <f t="shared" si="16"/>
        <v>66485.011200000008</v>
      </c>
      <c r="F126" s="1">
        <v>0</v>
      </c>
      <c r="G126" s="1">
        <v>3111</v>
      </c>
      <c r="H126" s="4">
        <f t="shared" si="15"/>
        <v>277361.67119999998</v>
      </c>
    </row>
    <row r="127" spans="1:8">
      <c r="A127" s="6">
        <v>216056</v>
      </c>
      <c r="B127" s="2" t="s">
        <v>271</v>
      </c>
      <c r="C127" s="1">
        <v>57587</v>
      </c>
      <c r="D127" s="1">
        <v>0</v>
      </c>
      <c r="E127" s="4">
        <f t="shared" si="16"/>
        <v>18427.84</v>
      </c>
      <c r="F127" s="1">
        <v>0</v>
      </c>
      <c r="G127" s="1">
        <v>312</v>
      </c>
      <c r="H127" s="4">
        <f t="shared" si="15"/>
        <v>76326.84</v>
      </c>
    </row>
    <row r="128" spans="1:8">
      <c r="A128" s="6">
        <v>216058</v>
      </c>
      <c r="B128" s="2" t="s">
        <v>272</v>
      </c>
      <c r="C128" s="1">
        <v>204111.29</v>
      </c>
      <c r="D128" s="1">
        <v>0</v>
      </c>
      <c r="E128" s="4">
        <f t="shared" si="16"/>
        <v>65315.612800000003</v>
      </c>
      <c r="F128" s="1">
        <v>0</v>
      </c>
      <c r="G128" s="1">
        <v>5195</v>
      </c>
      <c r="H128" s="4">
        <f t="shared" si="15"/>
        <v>274621.90280000004</v>
      </c>
    </row>
    <row r="129" spans="1:11">
      <c r="A129" s="6">
        <v>216061</v>
      </c>
      <c r="B129" s="2" t="s">
        <v>39</v>
      </c>
      <c r="C129" s="1">
        <v>0</v>
      </c>
      <c r="D129" s="1">
        <v>0</v>
      </c>
      <c r="E129" s="4">
        <f t="shared" si="16"/>
        <v>0</v>
      </c>
      <c r="F129" s="1">
        <v>0</v>
      </c>
      <c r="G129" s="1">
        <v>117</v>
      </c>
      <c r="H129" s="4">
        <f t="shared" si="15"/>
        <v>117</v>
      </c>
    </row>
    <row r="130" spans="1:11">
      <c r="A130" s="6">
        <v>216073</v>
      </c>
      <c r="B130" s="2" t="s">
        <v>273</v>
      </c>
      <c r="C130" s="1">
        <v>0</v>
      </c>
      <c r="D130" s="1">
        <v>0</v>
      </c>
      <c r="E130" s="4">
        <f t="shared" si="16"/>
        <v>0</v>
      </c>
      <c r="F130" s="1">
        <v>0</v>
      </c>
      <c r="G130" s="1">
        <v>1040</v>
      </c>
      <c r="H130" s="4">
        <f t="shared" si="15"/>
        <v>1040</v>
      </c>
    </row>
    <row r="131" spans="1:11">
      <c r="A131" s="6">
        <v>216078</v>
      </c>
      <c r="B131" s="2" t="s">
        <v>38</v>
      </c>
      <c r="C131" s="1">
        <v>0</v>
      </c>
      <c r="D131" s="1">
        <v>0</v>
      </c>
      <c r="E131" s="4">
        <f t="shared" si="16"/>
        <v>0</v>
      </c>
      <c r="F131" s="1">
        <v>0</v>
      </c>
      <c r="G131" s="1">
        <v>0</v>
      </c>
      <c r="H131" s="4">
        <f t="shared" si="15"/>
        <v>0</v>
      </c>
    </row>
    <row r="132" spans="1:11">
      <c r="C132" s="4"/>
      <c r="D132" s="4"/>
      <c r="E132" s="4"/>
      <c r="F132" s="1"/>
      <c r="G132" s="1"/>
      <c r="H132" s="1"/>
    </row>
    <row r="133" spans="1:11">
      <c r="B133" s="2" t="s">
        <v>322</v>
      </c>
      <c r="C133" s="11">
        <f t="shared" ref="C133:F133" si="17">SUM(C110:C132)</f>
        <v>3266472.9000000004</v>
      </c>
      <c r="D133" s="19">
        <f t="shared" si="17"/>
        <v>224573.96000000002</v>
      </c>
      <c r="E133" s="11">
        <f t="shared" si="17"/>
        <v>1117134.9952</v>
      </c>
      <c r="F133" s="11">
        <f t="shared" si="17"/>
        <v>0</v>
      </c>
      <c r="G133" s="11">
        <f>SUM(G110:G132)</f>
        <v>168831</v>
      </c>
      <c r="H133" s="16">
        <f t="shared" ref="H133" si="18">SUM(C133:G133)</f>
        <v>4777012.8552000001</v>
      </c>
    </row>
    <row r="134" spans="1:11">
      <c r="C134" s="4"/>
      <c r="D134" s="1"/>
      <c r="E134" s="1"/>
      <c r="F134" s="1"/>
      <c r="G134" s="1"/>
      <c r="H134" s="1"/>
    </row>
    <row r="135" spans="1:11">
      <c r="B135" s="10" t="s">
        <v>307</v>
      </c>
      <c r="C135" s="1"/>
      <c r="D135" s="1"/>
      <c r="E135" s="1"/>
      <c r="F135" s="1"/>
      <c r="G135" s="1"/>
      <c r="H135" s="1"/>
    </row>
    <row r="136" spans="1:11">
      <c r="A136" s="6">
        <v>210040</v>
      </c>
      <c r="B136" s="2" t="s">
        <v>274</v>
      </c>
      <c r="C136" s="1">
        <v>0</v>
      </c>
      <c r="D136" s="18">
        <v>32244</v>
      </c>
      <c r="E136" s="1">
        <f>SUM(C136:D136)*0.32</f>
        <v>10318.08</v>
      </c>
      <c r="F136" s="1">
        <v>0</v>
      </c>
      <c r="G136" s="1">
        <v>9926</v>
      </c>
      <c r="H136" s="4">
        <f t="shared" ref="H136:H180" si="19">SUM(C136:G136)</f>
        <v>52488.08</v>
      </c>
      <c r="J136" s="14"/>
      <c r="K136" s="15"/>
    </row>
    <row r="137" spans="1:11">
      <c r="A137" s="6">
        <v>210043</v>
      </c>
      <c r="B137" s="2" t="s">
        <v>19</v>
      </c>
      <c r="C137" s="1">
        <v>51158</v>
      </c>
      <c r="D137" s="1">
        <v>0</v>
      </c>
      <c r="E137" s="1">
        <f t="shared" ref="E137:E180" si="20">SUM(C137:D137)*0.32</f>
        <v>16370.56</v>
      </c>
      <c r="F137" s="1">
        <v>0</v>
      </c>
      <c r="G137" s="1">
        <v>284</v>
      </c>
      <c r="H137" s="4">
        <f t="shared" si="19"/>
        <v>67812.56</v>
      </c>
      <c r="J137" s="14"/>
      <c r="K137" s="15"/>
    </row>
    <row r="138" spans="1:11">
      <c r="A138" s="6">
        <v>210109</v>
      </c>
      <c r="B138" s="2" t="s">
        <v>275</v>
      </c>
      <c r="C138" s="1">
        <v>742058.33</v>
      </c>
      <c r="D138" s="18">
        <v>30339.03</v>
      </c>
      <c r="E138" s="1">
        <f t="shared" si="20"/>
        <v>247167.15520000001</v>
      </c>
      <c r="F138" s="1">
        <v>0</v>
      </c>
      <c r="G138" s="1">
        <v>12157</v>
      </c>
      <c r="H138" s="4">
        <f t="shared" si="19"/>
        <v>1031721.5152</v>
      </c>
      <c r="J138" s="14"/>
      <c r="K138" s="15"/>
    </row>
    <row r="139" spans="1:11">
      <c r="A139" s="6">
        <v>210203</v>
      </c>
      <c r="B139" s="2" t="s">
        <v>276</v>
      </c>
      <c r="C139" s="1">
        <f>368381.83</f>
        <v>368381.83</v>
      </c>
      <c r="D139" s="18">
        <v>14544.17</v>
      </c>
      <c r="E139" s="1">
        <f t="shared" si="20"/>
        <v>122536.32000000001</v>
      </c>
      <c r="F139" s="1">
        <v>0</v>
      </c>
      <c r="G139" s="1">
        <v>13683</v>
      </c>
      <c r="H139" s="4">
        <f t="shared" si="19"/>
        <v>519145.32</v>
      </c>
      <c r="J139" s="14"/>
      <c r="K139" s="15"/>
    </row>
    <row r="140" spans="1:11">
      <c r="A140" s="6">
        <v>210204</v>
      </c>
      <c r="B140" s="2" t="s">
        <v>277</v>
      </c>
      <c r="C140" s="1">
        <v>0</v>
      </c>
      <c r="D140" s="1">
        <v>0</v>
      </c>
      <c r="E140" s="1">
        <f t="shared" si="20"/>
        <v>0</v>
      </c>
      <c r="F140" s="1">
        <v>0</v>
      </c>
      <c r="G140" s="1">
        <v>919</v>
      </c>
      <c r="H140" s="4">
        <f t="shared" si="19"/>
        <v>919</v>
      </c>
      <c r="J140" s="14"/>
      <c r="K140" s="15"/>
    </row>
    <row r="141" spans="1:11">
      <c r="A141" s="6">
        <v>210205</v>
      </c>
      <c r="B141" s="2" t="s">
        <v>278</v>
      </c>
      <c r="C141" s="1">
        <v>629243.82999999996</v>
      </c>
      <c r="D141" s="18">
        <v>46268.639999999999</v>
      </c>
      <c r="E141" s="1">
        <f t="shared" si="20"/>
        <v>216163.99040000001</v>
      </c>
      <c r="F141" s="1">
        <v>0</v>
      </c>
      <c r="G141" s="1">
        <v>16381</v>
      </c>
      <c r="H141" s="4">
        <f t="shared" si="19"/>
        <v>908057.46039999998</v>
      </c>
      <c r="J141" s="14"/>
      <c r="K141" s="15"/>
    </row>
    <row r="142" spans="1:11">
      <c r="A142" s="6">
        <v>210207</v>
      </c>
      <c r="B142" s="2" t="s">
        <v>279</v>
      </c>
      <c r="C142" s="1">
        <v>0</v>
      </c>
      <c r="D142" s="1">
        <v>0</v>
      </c>
      <c r="E142" s="1">
        <f t="shared" si="20"/>
        <v>0</v>
      </c>
      <c r="F142" s="1">
        <v>0</v>
      </c>
      <c r="G142" s="1">
        <v>6096</v>
      </c>
      <c r="H142" s="4">
        <f t="shared" si="19"/>
        <v>6096</v>
      </c>
      <c r="J142" s="14"/>
      <c r="K142" s="15"/>
    </row>
    <row r="143" spans="1:11">
      <c r="A143" s="6">
        <v>210209</v>
      </c>
      <c r="B143" s="2" t="s">
        <v>280</v>
      </c>
      <c r="C143" s="1">
        <v>0</v>
      </c>
      <c r="D143" s="1">
        <v>0</v>
      </c>
      <c r="E143" s="1">
        <f t="shared" si="20"/>
        <v>0</v>
      </c>
      <c r="F143" s="1">
        <v>0</v>
      </c>
      <c r="G143" s="1">
        <v>12000</v>
      </c>
      <c r="H143" s="4">
        <f t="shared" si="19"/>
        <v>12000</v>
      </c>
      <c r="J143" s="14"/>
      <c r="K143" s="15"/>
    </row>
    <row r="144" spans="1:11">
      <c r="A144" s="6">
        <v>210220</v>
      </c>
      <c r="B144" s="21" t="s">
        <v>281</v>
      </c>
      <c r="C144" s="1">
        <v>199416</v>
      </c>
      <c r="D144" s="1">
        <v>0</v>
      </c>
      <c r="E144" s="1">
        <f t="shared" si="20"/>
        <v>63813.120000000003</v>
      </c>
      <c r="F144" s="1">
        <v>0</v>
      </c>
      <c r="G144" s="1">
        <v>14208</v>
      </c>
      <c r="H144" s="4">
        <f t="shared" si="19"/>
        <v>277437.12</v>
      </c>
      <c r="J144" s="14"/>
      <c r="K144" s="15"/>
    </row>
    <row r="145" spans="1:11">
      <c r="A145" s="6">
        <v>210509</v>
      </c>
      <c r="B145" s="2" t="s">
        <v>282</v>
      </c>
      <c r="C145" s="1">
        <v>1265317.92</v>
      </c>
      <c r="D145" s="18">
        <v>33944.980000000003</v>
      </c>
      <c r="E145" s="1">
        <f t="shared" si="20"/>
        <v>415764.12799999997</v>
      </c>
      <c r="F145" s="1">
        <v>0</v>
      </c>
      <c r="G145" s="1">
        <v>16717</v>
      </c>
      <c r="H145" s="4">
        <f t="shared" si="19"/>
        <v>1731744.0279999999</v>
      </c>
      <c r="J145" s="14"/>
      <c r="K145" s="15"/>
    </row>
    <row r="146" spans="1:11">
      <c r="A146" s="6">
        <v>210511</v>
      </c>
      <c r="B146" s="2" t="s">
        <v>23</v>
      </c>
      <c r="C146" s="1">
        <v>0</v>
      </c>
      <c r="D146" s="18">
        <v>0</v>
      </c>
      <c r="E146" s="1">
        <f t="shared" si="20"/>
        <v>0</v>
      </c>
      <c r="F146" s="1">
        <v>0</v>
      </c>
      <c r="G146" s="1">
        <v>0</v>
      </c>
      <c r="H146" s="4">
        <f t="shared" si="19"/>
        <v>0</v>
      </c>
      <c r="J146" s="14"/>
      <c r="K146" s="15"/>
    </row>
    <row r="147" spans="1:11">
      <c r="A147" s="6">
        <v>210513</v>
      </c>
      <c r="B147" s="2" t="s">
        <v>283</v>
      </c>
      <c r="C147" s="1">
        <v>90310</v>
      </c>
      <c r="D147" s="18">
        <v>7970.37</v>
      </c>
      <c r="E147" s="1">
        <f t="shared" si="20"/>
        <v>31449.718399999998</v>
      </c>
      <c r="F147" s="1">
        <v>0</v>
      </c>
      <c r="G147" s="1">
        <v>923</v>
      </c>
      <c r="H147" s="4">
        <f t="shared" si="19"/>
        <v>130653.08839999999</v>
      </c>
      <c r="J147" s="14"/>
      <c r="K147" s="15"/>
    </row>
    <row r="148" spans="1:11">
      <c r="A148" s="6">
        <v>210515</v>
      </c>
      <c r="B148" s="2" t="s">
        <v>284</v>
      </c>
      <c r="C148" s="1">
        <v>698651.67</v>
      </c>
      <c r="D148" s="18">
        <v>12683.11</v>
      </c>
      <c r="E148" s="1">
        <f t="shared" si="20"/>
        <v>227627.12960000001</v>
      </c>
      <c r="F148" s="1">
        <v>0</v>
      </c>
      <c r="G148" s="1">
        <v>8060</v>
      </c>
      <c r="H148" s="4">
        <f t="shared" si="19"/>
        <v>947021.90960000001</v>
      </c>
      <c r="J148" s="14"/>
      <c r="K148" s="15"/>
    </row>
    <row r="149" spans="1:11">
      <c r="A149" s="6">
        <v>210516</v>
      </c>
      <c r="B149" s="2" t="s">
        <v>285</v>
      </c>
      <c r="C149" s="1">
        <v>138035</v>
      </c>
      <c r="D149" s="18">
        <v>2818.48</v>
      </c>
      <c r="E149" s="1">
        <f t="shared" si="20"/>
        <v>45073.113600000004</v>
      </c>
      <c r="F149" s="1">
        <v>0</v>
      </c>
      <c r="G149" s="1">
        <v>1980</v>
      </c>
      <c r="H149" s="4">
        <f t="shared" si="19"/>
        <v>187906.59360000002</v>
      </c>
      <c r="J149" s="14"/>
      <c r="K149" s="15"/>
    </row>
    <row r="150" spans="1:11">
      <c r="A150" s="6">
        <v>210525</v>
      </c>
      <c r="B150" s="2" t="s">
        <v>286</v>
      </c>
      <c r="C150" s="1">
        <v>463898.34</v>
      </c>
      <c r="D150" s="18">
        <v>13156.46</v>
      </c>
      <c r="E150" s="1">
        <f t="shared" si="20"/>
        <v>152657.53600000002</v>
      </c>
      <c r="F150" s="1">
        <v>0</v>
      </c>
      <c r="G150" s="1">
        <v>4349</v>
      </c>
      <c r="H150" s="4">
        <f t="shared" si="19"/>
        <v>634061.33600000013</v>
      </c>
      <c r="J150" s="14"/>
      <c r="K150" s="15"/>
    </row>
    <row r="151" spans="1:11">
      <c r="A151" s="6">
        <v>210528</v>
      </c>
      <c r="B151" s="2" t="s">
        <v>287</v>
      </c>
      <c r="C151" s="1">
        <v>41095</v>
      </c>
      <c r="D151" s="1">
        <v>0</v>
      </c>
      <c r="E151" s="1">
        <f t="shared" si="20"/>
        <v>13150.4</v>
      </c>
      <c r="F151" s="1">
        <v>0</v>
      </c>
      <c r="G151" s="1">
        <v>10000</v>
      </c>
      <c r="H151" s="4">
        <f t="shared" si="19"/>
        <v>64245.4</v>
      </c>
      <c r="J151" s="14"/>
      <c r="K151" s="15"/>
    </row>
    <row r="152" spans="1:11">
      <c r="A152" s="6">
        <v>210529</v>
      </c>
      <c r="B152" s="2" t="s">
        <v>288</v>
      </c>
      <c r="C152" s="1">
        <v>53638</v>
      </c>
      <c r="D152" s="1">
        <v>0</v>
      </c>
      <c r="E152" s="1">
        <f t="shared" si="20"/>
        <v>17164.16</v>
      </c>
      <c r="F152" s="1">
        <v>0</v>
      </c>
      <c r="G152" s="1">
        <v>1195</v>
      </c>
      <c r="H152" s="4">
        <f t="shared" si="19"/>
        <v>71997.16</v>
      </c>
      <c r="J152" s="14"/>
      <c r="K152" s="15"/>
    </row>
    <row r="153" spans="1:11">
      <c r="A153" s="6">
        <v>210530</v>
      </c>
      <c r="B153" s="2" t="s">
        <v>289</v>
      </c>
      <c r="C153" s="1">
        <v>302241.5</v>
      </c>
      <c r="D153" s="1">
        <v>0</v>
      </c>
      <c r="E153" s="1">
        <f t="shared" si="20"/>
        <v>96717.28</v>
      </c>
      <c r="F153" s="1">
        <v>0</v>
      </c>
      <c r="G153" s="1">
        <v>2752</v>
      </c>
      <c r="H153" s="4">
        <f t="shared" si="19"/>
        <v>401710.78</v>
      </c>
      <c r="J153" s="14"/>
      <c r="K153" s="15"/>
    </row>
    <row r="154" spans="1:11">
      <c r="A154" s="6">
        <v>210531</v>
      </c>
      <c r="B154" s="2" t="s">
        <v>290</v>
      </c>
      <c r="C154" s="1">
        <v>421928</v>
      </c>
      <c r="D154" s="18">
        <v>19925.93</v>
      </c>
      <c r="E154" s="1">
        <f t="shared" si="20"/>
        <v>141393.25760000001</v>
      </c>
      <c r="F154" s="1">
        <v>0</v>
      </c>
      <c r="G154" s="1">
        <v>6779</v>
      </c>
      <c r="H154" s="4">
        <f t="shared" si="19"/>
        <v>590026.18760000006</v>
      </c>
      <c r="J154" s="14"/>
      <c r="K154" s="15"/>
    </row>
    <row r="155" spans="1:11">
      <c r="A155" s="6">
        <v>210532</v>
      </c>
      <c r="B155" s="2" t="s">
        <v>291</v>
      </c>
      <c r="C155" s="1">
        <v>303534.5</v>
      </c>
      <c r="D155" s="18">
        <v>11955.56</v>
      </c>
      <c r="E155" s="1">
        <f t="shared" si="20"/>
        <v>100956.8192</v>
      </c>
      <c r="F155" s="1">
        <v>0</v>
      </c>
      <c r="G155" s="1">
        <v>7065</v>
      </c>
      <c r="H155" s="4">
        <f t="shared" si="19"/>
        <v>423511.87919999997</v>
      </c>
      <c r="J155" s="14"/>
      <c r="K155" s="15"/>
    </row>
    <row r="156" spans="1:11">
      <c r="A156" s="6">
        <v>210533</v>
      </c>
      <c r="B156" s="2" t="s">
        <v>292</v>
      </c>
      <c r="C156" s="1">
        <v>605435.5</v>
      </c>
      <c r="D156" s="18">
        <v>17106.77</v>
      </c>
      <c r="E156" s="1">
        <f t="shared" si="20"/>
        <v>199213.5264</v>
      </c>
      <c r="F156" s="1">
        <v>0</v>
      </c>
      <c r="G156" s="1">
        <v>8333</v>
      </c>
      <c r="H156" s="4">
        <f t="shared" si="19"/>
        <v>830088.79639999999</v>
      </c>
      <c r="J156" s="14"/>
      <c r="K156" s="15"/>
    </row>
    <row r="157" spans="1:11">
      <c r="A157" s="6">
        <v>210534</v>
      </c>
      <c r="B157" s="2" t="s">
        <v>293</v>
      </c>
      <c r="C157" s="1">
        <v>306369.5</v>
      </c>
      <c r="D157" s="18">
        <v>83629.77</v>
      </c>
      <c r="E157" s="1">
        <f t="shared" si="20"/>
        <v>124799.76640000001</v>
      </c>
      <c r="F157" s="1">
        <v>0</v>
      </c>
      <c r="G157" s="1">
        <v>8691</v>
      </c>
      <c r="H157" s="4">
        <f t="shared" si="19"/>
        <v>523490.03640000004</v>
      </c>
      <c r="J157" s="14"/>
      <c r="K157" s="15"/>
    </row>
    <row r="158" spans="1:11">
      <c r="A158" s="6">
        <v>212001</v>
      </c>
      <c r="B158" s="2" t="s">
        <v>294</v>
      </c>
      <c r="C158" s="1">
        <v>0</v>
      </c>
      <c r="D158" s="1">
        <v>0</v>
      </c>
      <c r="E158" s="1">
        <f t="shared" si="20"/>
        <v>0</v>
      </c>
      <c r="F158" s="1">
        <v>0</v>
      </c>
      <c r="G158" s="1">
        <v>6095</v>
      </c>
      <c r="H158" s="4">
        <f t="shared" si="19"/>
        <v>6095</v>
      </c>
      <c r="J158" s="14"/>
      <c r="K158" s="15"/>
    </row>
    <row r="159" spans="1:11">
      <c r="A159" s="6">
        <v>212007</v>
      </c>
      <c r="B159" s="2" t="s">
        <v>295</v>
      </c>
      <c r="C159" s="1">
        <v>689767.5</v>
      </c>
      <c r="D159" s="18">
        <v>40964.28</v>
      </c>
      <c r="E159" s="1">
        <f t="shared" si="20"/>
        <v>233834.16960000002</v>
      </c>
      <c r="F159" s="1">
        <v>0</v>
      </c>
      <c r="G159" s="1">
        <v>20477</v>
      </c>
      <c r="H159" s="4">
        <f t="shared" si="19"/>
        <v>985042.94960000005</v>
      </c>
      <c r="J159" s="14"/>
      <c r="K159" s="15"/>
    </row>
    <row r="160" spans="1:11">
      <c r="A160" s="6">
        <v>215019</v>
      </c>
      <c r="B160" s="2" t="s">
        <v>22</v>
      </c>
      <c r="C160" s="1">
        <v>614809.32999999996</v>
      </c>
      <c r="D160" s="18">
        <v>13156.46</v>
      </c>
      <c r="E160" s="1">
        <f t="shared" si="20"/>
        <v>200949.05279999998</v>
      </c>
      <c r="F160" s="1">
        <v>0</v>
      </c>
      <c r="G160" s="1">
        <v>7723</v>
      </c>
      <c r="H160" s="4">
        <f t="shared" si="19"/>
        <v>836637.84279999987</v>
      </c>
      <c r="J160" s="14"/>
      <c r="K160" s="15"/>
    </row>
    <row r="161" spans="1:11">
      <c r="A161" s="6">
        <v>216025</v>
      </c>
      <c r="B161" s="2" t="s">
        <v>296</v>
      </c>
      <c r="C161" s="1">
        <v>0</v>
      </c>
      <c r="D161" s="1">
        <v>0</v>
      </c>
      <c r="E161" s="1">
        <f t="shared" si="20"/>
        <v>0</v>
      </c>
      <c r="F161" s="1">
        <v>0</v>
      </c>
      <c r="G161" s="1">
        <v>13371</v>
      </c>
      <c r="H161" s="4">
        <f t="shared" si="19"/>
        <v>13371</v>
      </c>
      <c r="J161" s="14"/>
      <c r="K161" s="15"/>
    </row>
    <row r="162" spans="1:11">
      <c r="A162" s="6">
        <v>216028</v>
      </c>
      <c r="B162" s="2" t="s">
        <v>297</v>
      </c>
      <c r="C162" s="1">
        <v>98031.75</v>
      </c>
      <c r="D162" s="18">
        <v>18333.16</v>
      </c>
      <c r="E162" s="1">
        <f t="shared" si="20"/>
        <v>37236.771200000003</v>
      </c>
      <c r="F162" s="1">
        <v>0</v>
      </c>
      <c r="G162" s="1">
        <v>13498</v>
      </c>
      <c r="H162" s="4">
        <f t="shared" si="19"/>
        <v>167099.68119999999</v>
      </c>
      <c r="J162" s="14"/>
      <c r="K162" s="15"/>
    </row>
    <row r="163" spans="1:11">
      <c r="A163" s="6">
        <v>216040</v>
      </c>
      <c r="B163" s="21" t="s">
        <v>298</v>
      </c>
      <c r="C163" s="1">
        <v>216500</v>
      </c>
      <c r="D163" s="18">
        <f>42992+8794.52</f>
        <v>51786.520000000004</v>
      </c>
      <c r="E163" s="1">
        <f t="shared" si="20"/>
        <v>85851.686400000006</v>
      </c>
      <c r="F163" s="1">
        <v>0</v>
      </c>
      <c r="G163" s="1">
        <v>7818</v>
      </c>
      <c r="H163" s="4">
        <f t="shared" si="19"/>
        <v>361956.20640000002</v>
      </c>
      <c r="J163" s="14"/>
      <c r="K163" s="15"/>
    </row>
    <row r="164" spans="1:11">
      <c r="A164" s="6">
        <v>216059</v>
      </c>
      <c r="B164" s="2" t="s">
        <v>299</v>
      </c>
      <c r="C164" s="1">
        <v>37000</v>
      </c>
      <c r="D164" s="18">
        <v>12683.11</v>
      </c>
      <c r="E164" s="1">
        <f t="shared" si="20"/>
        <v>15898.5952</v>
      </c>
      <c r="F164" s="1">
        <v>0</v>
      </c>
      <c r="G164" s="1">
        <v>0</v>
      </c>
      <c r="H164" s="4">
        <f t="shared" si="19"/>
        <v>65581.705199999997</v>
      </c>
      <c r="J164" s="14"/>
      <c r="K164" s="15"/>
    </row>
    <row r="165" spans="1:11">
      <c r="A165" s="6">
        <v>219014</v>
      </c>
      <c r="B165" s="2" t="s">
        <v>145</v>
      </c>
      <c r="C165" s="1">
        <v>115618.25</v>
      </c>
      <c r="D165" s="1">
        <v>0</v>
      </c>
      <c r="E165" s="1">
        <f t="shared" si="20"/>
        <v>36997.840000000004</v>
      </c>
      <c r="F165" s="1">
        <v>0</v>
      </c>
      <c r="G165" s="1">
        <v>1286</v>
      </c>
      <c r="H165" s="4">
        <f t="shared" si="19"/>
        <v>153902.09</v>
      </c>
      <c r="J165" s="14"/>
      <c r="K165" s="15"/>
    </row>
    <row r="166" spans="1:11">
      <c r="A166" s="6">
        <v>216041</v>
      </c>
      <c r="B166" s="2" t="s">
        <v>146</v>
      </c>
      <c r="C166" s="1">
        <v>0</v>
      </c>
      <c r="D166" s="1">
        <v>0</v>
      </c>
      <c r="E166" s="1">
        <f t="shared" si="20"/>
        <v>0</v>
      </c>
      <c r="F166" s="1">
        <v>0</v>
      </c>
      <c r="G166" s="1">
        <v>156</v>
      </c>
      <c r="H166" s="4">
        <f t="shared" si="19"/>
        <v>156</v>
      </c>
      <c r="J166" s="14"/>
      <c r="K166" s="15"/>
    </row>
    <row r="167" spans="1:11">
      <c r="A167" s="6">
        <v>216042</v>
      </c>
      <c r="B167" s="2" t="s">
        <v>25</v>
      </c>
      <c r="C167" s="1">
        <v>0</v>
      </c>
      <c r="D167" s="1">
        <v>0</v>
      </c>
      <c r="E167" s="1">
        <f t="shared" si="20"/>
        <v>0</v>
      </c>
      <c r="F167" s="1">
        <v>0</v>
      </c>
      <c r="G167" s="1">
        <v>4.4400000000000004</v>
      </c>
      <c r="H167" s="4">
        <f t="shared" si="19"/>
        <v>4.4400000000000004</v>
      </c>
      <c r="J167" s="14"/>
      <c r="K167" s="15"/>
    </row>
    <row r="168" spans="1:11">
      <c r="A168" s="6">
        <v>216044</v>
      </c>
      <c r="B168" s="2" t="s">
        <v>147</v>
      </c>
      <c r="C168" s="1">
        <v>0</v>
      </c>
      <c r="D168" s="1">
        <v>0</v>
      </c>
      <c r="E168" s="1">
        <f t="shared" si="20"/>
        <v>0</v>
      </c>
      <c r="F168" s="1">
        <v>0</v>
      </c>
      <c r="G168" s="1">
        <v>0</v>
      </c>
      <c r="H168" s="4">
        <f t="shared" si="19"/>
        <v>0</v>
      </c>
      <c r="J168" s="14"/>
      <c r="K168" s="15"/>
    </row>
    <row r="169" spans="1:11">
      <c r="A169" s="6">
        <v>216045</v>
      </c>
      <c r="B169" s="2" t="s">
        <v>24</v>
      </c>
      <c r="C169" s="1">
        <v>0</v>
      </c>
      <c r="D169" s="1">
        <v>0</v>
      </c>
      <c r="E169" s="1">
        <f t="shared" si="20"/>
        <v>0</v>
      </c>
      <c r="F169" s="1">
        <v>0</v>
      </c>
      <c r="G169" s="1">
        <v>0</v>
      </c>
      <c r="H169" s="4">
        <f t="shared" si="19"/>
        <v>0</v>
      </c>
      <c r="J169" s="14"/>
      <c r="K169" s="15"/>
    </row>
    <row r="170" spans="1:11">
      <c r="A170" s="6">
        <v>216051</v>
      </c>
      <c r="B170" s="2" t="s">
        <v>148</v>
      </c>
      <c r="C170" s="1">
        <v>0</v>
      </c>
      <c r="D170" s="1">
        <v>0</v>
      </c>
      <c r="E170" s="1">
        <f t="shared" si="20"/>
        <v>0</v>
      </c>
      <c r="F170" s="1">
        <v>0</v>
      </c>
      <c r="G170" s="1">
        <v>76</v>
      </c>
      <c r="H170" s="4">
        <f t="shared" si="19"/>
        <v>76</v>
      </c>
      <c r="J170" s="14"/>
      <c r="K170" s="15"/>
    </row>
    <row r="171" spans="1:11">
      <c r="A171" s="6">
        <v>216060</v>
      </c>
      <c r="B171" s="2" t="s">
        <v>149</v>
      </c>
      <c r="C171" s="1">
        <v>113698.2</v>
      </c>
      <c r="D171" s="1">
        <v>0</v>
      </c>
      <c r="E171" s="1">
        <f t="shared" si="20"/>
        <v>36383.423999999999</v>
      </c>
      <c r="F171" s="1">
        <v>0</v>
      </c>
      <c r="G171" s="1">
        <v>2754</v>
      </c>
      <c r="H171" s="4">
        <f t="shared" si="19"/>
        <v>152835.62400000001</v>
      </c>
      <c r="J171" s="14"/>
      <c r="K171" s="15"/>
    </row>
    <row r="172" spans="1:11">
      <c r="A172" s="6">
        <v>216062</v>
      </c>
      <c r="B172" s="2" t="s">
        <v>150</v>
      </c>
      <c r="C172" s="1">
        <v>4400</v>
      </c>
      <c r="D172" s="1">
        <v>0</v>
      </c>
      <c r="E172" s="1">
        <f t="shared" si="20"/>
        <v>1408</v>
      </c>
      <c r="F172" s="1">
        <v>0</v>
      </c>
      <c r="G172" s="1">
        <v>291</v>
      </c>
      <c r="H172" s="4">
        <f t="shared" si="19"/>
        <v>6099</v>
      </c>
      <c r="J172" s="14"/>
      <c r="K172" s="15"/>
    </row>
    <row r="173" spans="1:11">
      <c r="A173" s="6">
        <v>216064</v>
      </c>
      <c r="B173" s="2" t="s">
        <v>151</v>
      </c>
      <c r="C173" s="1">
        <v>0</v>
      </c>
      <c r="D173" s="1">
        <v>0</v>
      </c>
      <c r="E173" s="1">
        <f t="shared" si="20"/>
        <v>0</v>
      </c>
      <c r="F173" s="1">
        <v>0</v>
      </c>
      <c r="G173" s="1">
        <v>621</v>
      </c>
      <c r="H173" s="4">
        <f t="shared" si="19"/>
        <v>621</v>
      </c>
      <c r="J173" s="14"/>
      <c r="K173" s="15"/>
    </row>
    <row r="174" spans="1:11">
      <c r="A174" s="6">
        <v>216065</v>
      </c>
      <c r="B174" s="2" t="s">
        <v>152</v>
      </c>
      <c r="C174" s="1">
        <v>0</v>
      </c>
      <c r="D174" s="1">
        <v>0</v>
      </c>
      <c r="E174" s="1">
        <f t="shared" si="20"/>
        <v>0</v>
      </c>
      <c r="F174" s="1">
        <v>0</v>
      </c>
      <c r="G174" s="1">
        <v>0</v>
      </c>
      <c r="H174" s="4">
        <f t="shared" si="19"/>
        <v>0</v>
      </c>
      <c r="J174" s="14"/>
      <c r="K174" s="15"/>
    </row>
    <row r="175" spans="1:11">
      <c r="A175" s="6">
        <v>216066</v>
      </c>
      <c r="B175" s="2" t="s">
        <v>153</v>
      </c>
      <c r="C175" s="1">
        <v>40285</v>
      </c>
      <c r="D175" s="1">
        <v>0</v>
      </c>
      <c r="E175" s="1">
        <f t="shared" si="20"/>
        <v>12891.2</v>
      </c>
      <c r="F175" s="1">
        <v>0</v>
      </c>
      <c r="G175" s="1">
        <v>1327</v>
      </c>
      <c r="H175" s="4">
        <f t="shared" si="19"/>
        <v>54503.199999999997</v>
      </c>
      <c r="J175" s="14"/>
      <c r="K175" s="15"/>
    </row>
    <row r="176" spans="1:11">
      <c r="A176" s="6">
        <v>216067</v>
      </c>
      <c r="B176" s="2" t="s">
        <v>154</v>
      </c>
      <c r="C176" s="1">
        <v>3300</v>
      </c>
      <c r="D176" s="1">
        <v>0</v>
      </c>
      <c r="E176" s="1">
        <f t="shared" si="20"/>
        <v>1056</v>
      </c>
      <c r="F176" s="1">
        <v>0</v>
      </c>
      <c r="G176" s="1">
        <v>296</v>
      </c>
      <c r="H176" s="4">
        <f t="shared" si="19"/>
        <v>4652</v>
      </c>
      <c r="J176" s="14"/>
      <c r="K176" s="15"/>
    </row>
    <row r="177" spans="1:11">
      <c r="A177" s="6">
        <v>216068</v>
      </c>
      <c r="B177" s="2" t="s">
        <v>155</v>
      </c>
      <c r="C177" s="1">
        <v>0</v>
      </c>
      <c r="D177" s="1">
        <v>0</v>
      </c>
      <c r="E177" s="1">
        <f t="shared" si="20"/>
        <v>0</v>
      </c>
      <c r="F177" s="1">
        <v>0</v>
      </c>
      <c r="G177" s="1">
        <v>93</v>
      </c>
      <c r="H177" s="4">
        <f t="shared" si="19"/>
        <v>93</v>
      </c>
      <c r="J177" s="14"/>
      <c r="K177" s="15"/>
    </row>
    <row r="178" spans="1:11">
      <c r="A178" s="6">
        <v>216072</v>
      </c>
      <c r="B178" s="2" t="s">
        <v>156</v>
      </c>
      <c r="C178" s="1">
        <v>0</v>
      </c>
      <c r="D178" s="1">
        <v>0</v>
      </c>
      <c r="E178" s="1">
        <f t="shared" si="20"/>
        <v>0</v>
      </c>
      <c r="F178" s="1">
        <v>0</v>
      </c>
      <c r="G178" s="1">
        <v>0</v>
      </c>
      <c r="H178" s="4">
        <f t="shared" si="19"/>
        <v>0</v>
      </c>
      <c r="J178" s="14"/>
      <c r="K178" s="15"/>
    </row>
    <row r="179" spans="1:11">
      <c r="A179" s="6">
        <v>216079</v>
      </c>
      <c r="B179" s="2" t="s">
        <v>157</v>
      </c>
      <c r="C179" s="1">
        <v>0</v>
      </c>
      <c r="D179" s="1">
        <v>0</v>
      </c>
      <c r="E179" s="1">
        <f t="shared" si="20"/>
        <v>0</v>
      </c>
      <c r="F179" s="1">
        <v>0</v>
      </c>
      <c r="G179" s="1">
        <v>0</v>
      </c>
      <c r="H179" s="4">
        <f t="shared" si="19"/>
        <v>0</v>
      </c>
      <c r="J179" s="14"/>
      <c r="K179" s="15"/>
    </row>
    <row r="180" spans="1:11">
      <c r="A180" s="6">
        <v>216080</v>
      </c>
      <c r="B180" s="2" t="s">
        <v>158</v>
      </c>
      <c r="C180" s="1">
        <v>0</v>
      </c>
      <c r="D180" s="1">
        <v>0</v>
      </c>
      <c r="E180" s="1">
        <f t="shared" si="20"/>
        <v>0</v>
      </c>
      <c r="F180" s="1">
        <v>0</v>
      </c>
      <c r="G180" s="1">
        <v>178</v>
      </c>
      <c r="H180" s="4">
        <f t="shared" si="19"/>
        <v>178</v>
      </c>
      <c r="J180" s="14"/>
      <c r="K180" s="15"/>
    </row>
    <row r="181" spans="1:11">
      <c r="C181" s="4"/>
      <c r="D181" s="1"/>
      <c r="E181" s="1"/>
      <c r="F181" s="1"/>
      <c r="G181" s="1"/>
      <c r="H181" s="1"/>
    </row>
    <row r="182" spans="1:11">
      <c r="B182" s="2" t="s">
        <v>323</v>
      </c>
      <c r="C182" s="11">
        <f t="shared" ref="C182:F182" si="21">SUM(C136:C181)</f>
        <v>8614122.9499999993</v>
      </c>
      <c r="D182" s="19">
        <f t="shared" si="21"/>
        <v>463510.79999999993</v>
      </c>
      <c r="E182" s="11">
        <f t="shared" si="21"/>
        <v>2904842.8000000003</v>
      </c>
      <c r="F182" s="11">
        <f t="shared" si="21"/>
        <v>0</v>
      </c>
      <c r="G182" s="11">
        <f>SUM(G136:G181)</f>
        <v>238562.44</v>
      </c>
      <c r="H182" s="16">
        <f t="shared" ref="H182" si="22">SUM(C182:G182)</f>
        <v>12221038.99</v>
      </c>
      <c r="J182" s="15"/>
    </row>
    <row r="183" spans="1:11">
      <c r="C183" s="4"/>
      <c r="D183" s="1"/>
      <c r="E183" s="1"/>
      <c r="F183" s="1"/>
      <c r="G183" s="1"/>
      <c r="H183" s="1"/>
    </row>
    <row r="184" spans="1:11">
      <c r="B184" s="10" t="s">
        <v>309</v>
      </c>
      <c r="C184" s="4"/>
      <c r="D184" s="1"/>
      <c r="E184" s="1"/>
      <c r="F184" s="1"/>
      <c r="G184" s="1"/>
      <c r="H184" s="1"/>
    </row>
    <row r="185" spans="1:11">
      <c r="A185" s="6">
        <v>210202</v>
      </c>
      <c r="B185" s="2" t="s">
        <v>159</v>
      </c>
      <c r="C185" s="4">
        <v>130000</v>
      </c>
      <c r="D185" s="18">
        <v>42992</v>
      </c>
      <c r="E185" s="4">
        <f>SUM(C185:D185)*0.32</f>
        <v>55357.440000000002</v>
      </c>
      <c r="F185" s="1">
        <v>0</v>
      </c>
      <c r="G185" s="1">
        <v>2037</v>
      </c>
      <c r="H185" s="4">
        <f t="shared" ref="H185:H192" si="23">SUM(C185:G185)</f>
        <v>230386.44</v>
      </c>
    </row>
    <row r="186" spans="1:11">
      <c r="A186" s="6">
        <v>210215</v>
      </c>
      <c r="B186" s="2" t="s">
        <v>160</v>
      </c>
      <c r="C186" s="4">
        <v>81968</v>
      </c>
      <c r="D186" s="4">
        <v>0</v>
      </c>
      <c r="E186" s="4">
        <f t="shared" ref="E186:E192" si="24">SUM(C186:D186)*0.32</f>
        <v>26229.760000000002</v>
      </c>
      <c r="F186" s="1">
        <v>0</v>
      </c>
      <c r="G186" s="1">
        <v>7856</v>
      </c>
      <c r="H186" s="4">
        <f t="shared" si="23"/>
        <v>116053.76000000001</v>
      </c>
    </row>
    <row r="187" spans="1:11">
      <c r="A187" s="6">
        <v>210520</v>
      </c>
      <c r="B187" s="2" t="s">
        <v>161</v>
      </c>
      <c r="C187" s="4">
        <v>1144355.55</v>
      </c>
      <c r="D187" s="18">
        <v>33300.949999999997</v>
      </c>
      <c r="E187" s="4">
        <f t="shared" si="24"/>
        <v>376850.08</v>
      </c>
      <c r="F187" s="1">
        <v>0</v>
      </c>
      <c r="G187" s="1">
        <v>29850</v>
      </c>
      <c r="H187" s="4">
        <f t="shared" si="23"/>
        <v>1584356.58</v>
      </c>
    </row>
    <row r="188" spans="1:11">
      <c r="A188" s="6">
        <v>210522</v>
      </c>
      <c r="B188" s="2" t="s">
        <v>162</v>
      </c>
      <c r="C188" s="4">
        <v>779590.25</v>
      </c>
      <c r="D188" s="18">
        <v>34213.51</v>
      </c>
      <c r="E188" s="4">
        <f t="shared" si="24"/>
        <v>260417.20320000002</v>
      </c>
      <c r="F188" s="1">
        <v>0</v>
      </c>
      <c r="G188" s="1">
        <v>17520</v>
      </c>
      <c r="H188" s="4">
        <f t="shared" si="23"/>
        <v>1091740.9632000001</v>
      </c>
    </row>
    <row r="189" spans="1:11">
      <c r="A189" s="6">
        <v>212006</v>
      </c>
      <c r="B189" s="2" t="s">
        <v>163</v>
      </c>
      <c r="C189" s="4">
        <v>0</v>
      </c>
      <c r="D189" s="4">
        <v>0</v>
      </c>
      <c r="E189" s="4">
        <f t="shared" si="24"/>
        <v>0</v>
      </c>
      <c r="F189" s="1">
        <v>0</v>
      </c>
      <c r="G189" s="1">
        <v>6790</v>
      </c>
      <c r="H189" s="4">
        <f t="shared" si="23"/>
        <v>6790</v>
      </c>
    </row>
    <row r="190" spans="1:11">
      <c r="A190" s="6">
        <v>212011</v>
      </c>
      <c r="B190" s="2" t="s">
        <v>164</v>
      </c>
      <c r="C190" s="4">
        <v>82149</v>
      </c>
      <c r="D190" s="18">
        <v>18155</v>
      </c>
      <c r="E190" s="4">
        <f t="shared" si="24"/>
        <v>32097.280000000002</v>
      </c>
      <c r="F190" s="1">
        <v>0</v>
      </c>
      <c r="G190" s="1">
        <v>1606</v>
      </c>
      <c r="H190" s="4">
        <f t="shared" si="23"/>
        <v>134007.28</v>
      </c>
    </row>
    <row r="191" spans="1:11">
      <c r="A191" s="6">
        <v>216047</v>
      </c>
      <c r="B191" s="2" t="s">
        <v>165</v>
      </c>
      <c r="C191" s="4">
        <f>1461791.94-3710</f>
        <v>1458081.94</v>
      </c>
      <c r="D191" s="18">
        <v>80471.600000000006</v>
      </c>
      <c r="E191" s="4">
        <f t="shared" si="24"/>
        <v>492337.13280000002</v>
      </c>
      <c r="F191" s="1">
        <v>0</v>
      </c>
      <c r="G191" s="1">
        <v>30820</v>
      </c>
      <c r="H191" s="4">
        <f t="shared" si="23"/>
        <v>2061710.6728000001</v>
      </c>
    </row>
    <row r="192" spans="1:11">
      <c r="A192" s="6">
        <v>216094</v>
      </c>
      <c r="B192" s="2" t="s">
        <v>166</v>
      </c>
      <c r="C192" s="4">
        <v>0</v>
      </c>
      <c r="D192" s="4">
        <v>0</v>
      </c>
      <c r="E192" s="4">
        <f t="shared" si="24"/>
        <v>0</v>
      </c>
      <c r="F192" s="1">
        <v>0</v>
      </c>
      <c r="G192" s="1">
        <v>128</v>
      </c>
      <c r="H192" s="4">
        <f t="shared" si="23"/>
        <v>128</v>
      </c>
    </row>
    <row r="193" spans="1:8">
      <c r="C193" s="4"/>
      <c r="D193" s="1"/>
      <c r="E193" s="1"/>
      <c r="F193" s="1"/>
      <c r="G193" s="1"/>
      <c r="H193" s="1"/>
    </row>
    <row r="194" spans="1:8">
      <c r="B194" s="2" t="s">
        <v>326</v>
      </c>
      <c r="C194" s="11">
        <f>SUM(C185:C193)</f>
        <v>3676144.7399999998</v>
      </c>
      <c r="D194" s="19">
        <f>SUM(D185:D193)</f>
        <v>209133.06</v>
      </c>
      <c r="E194" s="11">
        <f>SUM(E185:E193)</f>
        <v>1243288.8960000002</v>
      </c>
      <c r="F194" s="11">
        <f>SUM(F185:F193)</f>
        <v>0</v>
      </c>
      <c r="G194" s="11">
        <f>SUM(G185:G193)</f>
        <v>96607</v>
      </c>
      <c r="H194" s="16">
        <f t="shared" ref="H194" si="25">SUM(C194:G194)</f>
        <v>5225173.6960000005</v>
      </c>
    </row>
    <row r="195" spans="1:8">
      <c r="C195" s="3"/>
      <c r="D195" s="3"/>
      <c r="E195" s="3"/>
      <c r="F195" s="3"/>
      <c r="G195" s="3"/>
      <c r="H195" s="3"/>
    </row>
    <row r="196" spans="1:8">
      <c r="B196" s="10" t="s">
        <v>308</v>
      </c>
      <c r="C196" s="4"/>
      <c r="D196" s="1"/>
      <c r="E196" s="1"/>
      <c r="F196" s="1"/>
      <c r="G196" s="1"/>
      <c r="H196" s="1"/>
    </row>
    <row r="197" spans="1:8">
      <c r="A197" s="6">
        <v>210201</v>
      </c>
      <c r="B197" s="2" t="s">
        <v>167</v>
      </c>
      <c r="C197" s="4">
        <v>131840</v>
      </c>
      <c r="D197" s="18">
        <f>42992+15000</f>
        <v>57992</v>
      </c>
      <c r="E197" s="4">
        <f>SUM(C197:D197)*0.32</f>
        <v>60746.239999999998</v>
      </c>
      <c r="F197" s="1">
        <v>0</v>
      </c>
      <c r="G197" s="1">
        <v>5240</v>
      </c>
      <c r="H197" s="4">
        <f t="shared" ref="H197:H212" si="26">SUM(C197:G197)</f>
        <v>255818.23999999999</v>
      </c>
    </row>
    <row r="198" spans="1:8">
      <c r="A198" s="6">
        <v>210230</v>
      </c>
      <c r="B198" s="2" t="s">
        <v>168</v>
      </c>
      <c r="C198" s="4">
        <f>113528+15000+42000+10000</f>
        <v>180528</v>
      </c>
      <c r="D198" s="4">
        <v>0</v>
      </c>
      <c r="E198" s="4">
        <f t="shared" ref="E198:E212" si="27">SUM(C198:D198)*0.32</f>
        <v>57768.959999999999</v>
      </c>
      <c r="F198" s="1">
        <v>0</v>
      </c>
      <c r="G198" s="1">
        <v>22124</v>
      </c>
      <c r="H198" s="4">
        <f t="shared" si="26"/>
        <v>260420.96</v>
      </c>
    </row>
    <row r="199" spans="1:8">
      <c r="A199" s="6">
        <v>210480</v>
      </c>
      <c r="B199" s="2" t="s">
        <v>169</v>
      </c>
      <c r="C199" s="4">
        <v>496897.81</v>
      </c>
      <c r="D199" s="18">
        <v>90542.24</v>
      </c>
      <c r="E199" s="4">
        <f t="shared" si="27"/>
        <v>187980.81600000002</v>
      </c>
      <c r="F199" s="1">
        <v>0</v>
      </c>
      <c r="G199" s="1">
        <v>8478</v>
      </c>
      <c r="H199" s="4">
        <f t="shared" si="26"/>
        <v>783898.86600000004</v>
      </c>
    </row>
    <row r="200" spans="1:8">
      <c r="A200" s="6">
        <v>210502</v>
      </c>
      <c r="B200" s="2" t="s">
        <v>170</v>
      </c>
      <c r="C200" s="4">
        <v>282901.24</v>
      </c>
      <c r="D200" s="18">
        <v>34657.08</v>
      </c>
      <c r="E200" s="4">
        <f t="shared" si="27"/>
        <v>101618.6624</v>
      </c>
      <c r="F200" s="1">
        <v>0</v>
      </c>
      <c r="G200" s="1">
        <v>16690</v>
      </c>
      <c r="H200" s="4">
        <f t="shared" si="26"/>
        <v>435866.98239999998</v>
      </c>
    </row>
    <row r="201" spans="1:8">
      <c r="A201" s="6">
        <v>210503</v>
      </c>
      <c r="B201" s="2" t="s">
        <v>171</v>
      </c>
      <c r="C201" s="4">
        <v>1093395.83</v>
      </c>
      <c r="D201" s="18">
        <v>128450.61</v>
      </c>
      <c r="E201" s="4">
        <f t="shared" si="27"/>
        <v>390990.86080000008</v>
      </c>
      <c r="F201" s="1">
        <v>0</v>
      </c>
      <c r="G201" s="1">
        <v>95508</v>
      </c>
      <c r="H201" s="4">
        <f t="shared" si="26"/>
        <v>1708345.3008000003</v>
      </c>
    </row>
    <row r="202" spans="1:8">
      <c r="A202" s="6">
        <v>210505</v>
      </c>
      <c r="B202" s="2" t="s">
        <v>172</v>
      </c>
      <c r="C202" s="4">
        <v>621698.1</v>
      </c>
      <c r="D202" s="4">
        <v>59543.05</v>
      </c>
      <c r="E202" s="4">
        <f t="shared" si="27"/>
        <v>217997.16800000001</v>
      </c>
      <c r="F202" s="1">
        <v>0</v>
      </c>
      <c r="G202" s="1">
        <v>41570</v>
      </c>
      <c r="H202" s="4">
        <f t="shared" si="26"/>
        <v>940808.31799999997</v>
      </c>
    </row>
    <row r="203" spans="1:8">
      <c r="A203" s="6">
        <v>210517</v>
      </c>
      <c r="B203" s="2" t="s">
        <v>173</v>
      </c>
      <c r="C203" s="4">
        <v>830583.78</v>
      </c>
      <c r="D203" s="18">
        <v>85149.35</v>
      </c>
      <c r="E203" s="4">
        <f t="shared" si="27"/>
        <v>293034.60159999999</v>
      </c>
      <c r="F203" s="1">
        <v>0</v>
      </c>
      <c r="G203" s="1">
        <v>16207</v>
      </c>
      <c r="H203" s="4">
        <f t="shared" si="26"/>
        <v>1224974.7316000001</v>
      </c>
    </row>
    <row r="204" spans="1:8">
      <c r="A204" s="6">
        <v>210519</v>
      </c>
      <c r="B204" s="2" t="s">
        <v>174</v>
      </c>
      <c r="C204" s="4">
        <f>1193235.8-3143</f>
        <v>1190092.8</v>
      </c>
      <c r="D204" s="18">
        <v>35001.81</v>
      </c>
      <c r="E204" s="4">
        <f t="shared" si="27"/>
        <v>392030.27520000003</v>
      </c>
      <c r="F204" s="1">
        <v>0</v>
      </c>
      <c r="G204" s="1">
        <v>19318</v>
      </c>
      <c r="H204" s="4">
        <f t="shared" si="26"/>
        <v>1636442.8852000001</v>
      </c>
    </row>
    <row r="205" spans="1:8">
      <c r="A205" s="6">
        <v>210523</v>
      </c>
      <c r="B205" s="2" t="s">
        <v>175</v>
      </c>
      <c r="C205" s="4">
        <v>421731</v>
      </c>
      <c r="D205" s="18">
        <v>34657.08</v>
      </c>
      <c r="E205" s="4">
        <f t="shared" si="27"/>
        <v>146044.1856</v>
      </c>
      <c r="F205" s="1">
        <v>0</v>
      </c>
      <c r="G205" s="1">
        <v>19424</v>
      </c>
      <c r="H205" s="4">
        <f t="shared" si="26"/>
        <v>621856.26560000004</v>
      </c>
    </row>
    <row r="206" spans="1:8">
      <c r="A206" s="6">
        <v>210527</v>
      </c>
      <c r="B206" s="2" t="s">
        <v>176</v>
      </c>
      <c r="C206" s="4">
        <v>0</v>
      </c>
      <c r="D206" s="4">
        <v>0</v>
      </c>
      <c r="E206" s="4">
        <f t="shared" si="27"/>
        <v>0</v>
      </c>
      <c r="F206" s="1">
        <v>0</v>
      </c>
      <c r="G206" s="1">
        <v>328</v>
      </c>
      <c r="H206" s="4">
        <f t="shared" si="26"/>
        <v>328</v>
      </c>
    </row>
    <row r="207" spans="1:8">
      <c r="A207" s="6">
        <v>214016</v>
      </c>
      <c r="B207" s="2" t="s">
        <v>177</v>
      </c>
      <c r="C207" s="1">
        <v>0</v>
      </c>
      <c r="D207" s="1">
        <v>0</v>
      </c>
      <c r="E207" s="4">
        <f t="shared" si="27"/>
        <v>0</v>
      </c>
      <c r="F207" s="1">
        <v>0</v>
      </c>
      <c r="G207" s="1">
        <v>3356</v>
      </c>
      <c r="H207" s="4">
        <f t="shared" si="26"/>
        <v>3356</v>
      </c>
    </row>
    <row r="208" spans="1:8">
      <c r="A208" s="6">
        <v>216050</v>
      </c>
      <c r="B208" s="2" t="s">
        <v>178</v>
      </c>
      <c r="C208" s="1">
        <v>0</v>
      </c>
      <c r="D208" s="1">
        <v>0</v>
      </c>
      <c r="E208" s="4">
        <f t="shared" si="27"/>
        <v>0</v>
      </c>
      <c r="F208" s="1">
        <v>0</v>
      </c>
      <c r="G208" s="1">
        <v>101</v>
      </c>
      <c r="H208" s="4">
        <f t="shared" si="26"/>
        <v>101</v>
      </c>
    </row>
    <row r="209" spans="1:8">
      <c r="A209" s="6">
        <v>216069</v>
      </c>
      <c r="B209" s="2" t="s">
        <v>179</v>
      </c>
      <c r="C209" s="1">
        <v>0</v>
      </c>
      <c r="D209" s="1">
        <v>0</v>
      </c>
      <c r="E209" s="4">
        <f t="shared" si="27"/>
        <v>0</v>
      </c>
      <c r="F209" s="1">
        <v>0</v>
      </c>
      <c r="G209" s="1">
        <v>352</v>
      </c>
      <c r="H209" s="4">
        <f t="shared" si="26"/>
        <v>352</v>
      </c>
    </row>
    <row r="210" spans="1:8">
      <c r="A210" s="6">
        <v>216071</v>
      </c>
      <c r="B210" s="2" t="s">
        <v>180</v>
      </c>
      <c r="C210" s="1">
        <v>276057</v>
      </c>
      <c r="D210" s="1">
        <v>0</v>
      </c>
      <c r="E210" s="4">
        <f t="shared" si="27"/>
        <v>88338.240000000005</v>
      </c>
      <c r="F210" s="1">
        <v>0</v>
      </c>
      <c r="G210" s="1">
        <v>4037</v>
      </c>
      <c r="H210" s="4">
        <f t="shared" si="26"/>
        <v>368432.24</v>
      </c>
    </row>
    <row r="211" spans="1:8">
      <c r="A211" s="6">
        <v>216091</v>
      </c>
      <c r="B211" s="2" t="s">
        <v>181</v>
      </c>
      <c r="C211" s="1">
        <v>0</v>
      </c>
      <c r="D211" s="1">
        <v>0</v>
      </c>
      <c r="E211" s="4">
        <f t="shared" si="27"/>
        <v>0</v>
      </c>
      <c r="F211" s="1">
        <v>0</v>
      </c>
      <c r="G211" s="1">
        <v>92</v>
      </c>
      <c r="H211" s="4">
        <f t="shared" si="26"/>
        <v>92</v>
      </c>
    </row>
    <row r="212" spans="1:8">
      <c r="A212" s="6">
        <v>216092</v>
      </c>
      <c r="B212" s="2" t="s">
        <v>182</v>
      </c>
      <c r="C212" s="1">
        <v>0</v>
      </c>
      <c r="D212" s="1">
        <v>0</v>
      </c>
      <c r="E212" s="4">
        <f t="shared" si="27"/>
        <v>0</v>
      </c>
      <c r="F212" s="1">
        <v>0</v>
      </c>
      <c r="G212" s="1">
        <v>141</v>
      </c>
      <c r="H212" s="4">
        <f t="shared" si="26"/>
        <v>141</v>
      </c>
    </row>
    <row r="213" spans="1:8">
      <c r="C213" s="4"/>
      <c r="D213" s="1"/>
      <c r="E213" s="1"/>
      <c r="F213" s="1"/>
      <c r="G213" s="1"/>
      <c r="H213" s="1"/>
    </row>
    <row r="214" spans="1:8">
      <c r="B214" s="2" t="s">
        <v>324</v>
      </c>
      <c r="C214" s="11">
        <f t="shared" ref="C214:F214" si="28">SUM(C197:C213)</f>
        <v>5525725.5599999996</v>
      </c>
      <c r="D214" s="19">
        <f t="shared" si="28"/>
        <v>525993.22</v>
      </c>
      <c r="E214" s="11">
        <f t="shared" si="28"/>
        <v>1936550.0096</v>
      </c>
      <c r="F214" s="11">
        <f t="shared" si="28"/>
        <v>0</v>
      </c>
      <c r="G214" s="11">
        <f>SUM(G197:G213)</f>
        <v>252966</v>
      </c>
      <c r="H214" s="16">
        <f t="shared" ref="H214" si="29">SUM(C214:G214)</f>
        <v>8241234.7895999998</v>
      </c>
    </row>
    <row r="215" spans="1:8">
      <c r="C215" s="4"/>
      <c r="D215" s="1"/>
      <c r="E215" s="1"/>
      <c r="F215" s="1"/>
      <c r="G215" s="1"/>
      <c r="H215" s="1"/>
    </row>
    <row r="216" spans="1:8">
      <c r="B216" s="2" t="s">
        <v>325</v>
      </c>
      <c r="C216" s="11">
        <f t="shared" ref="C216:G216" si="30">+C80+C90+C107+C133+C182+C214+C194</f>
        <v>30819429.029999994</v>
      </c>
      <c r="D216" s="11">
        <f t="shared" si="30"/>
        <v>2486554.85</v>
      </c>
      <c r="E216" s="11">
        <f t="shared" si="30"/>
        <v>10714057.4016</v>
      </c>
      <c r="F216" s="11">
        <f t="shared" si="30"/>
        <v>0</v>
      </c>
      <c r="G216" s="11">
        <f t="shared" si="30"/>
        <v>3846448.44</v>
      </c>
      <c r="H216" s="16">
        <f t="shared" ref="H216" si="31">SUM(C216:G216)</f>
        <v>47866489.721599996</v>
      </c>
    </row>
    <row r="217" spans="1:8">
      <c r="C217" s="3"/>
      <c r="D217" s="3"/>
      <c r="E217" s="3"/>
      <c r="F217" s="3"/>
      <c r="G217" s="1"/>
      <c r="H217" s="3"/>
    </row>
    <row r="218" spans="1:8">
      <c r="B218" s="10" t="s">
        <v>314</v>
      </c>
      <c r="C218" s="4"/>
      <c r="D218" s="1"/>
      <c r="E218" s="1"/>
      <c r="F218" s="1"/>
      <c r="G218" s="1"/>
      <c r="H218" s="1"/>
    </row>
    <row r="219" spans="1:8">
      <c r="A219" s="6">
        <v>210407</v>
      </c>
      <c r="B219" s="2" t="s">
        <v>183</v>
      </c>
      <c r="C219" s="4">
        <v>0</v>
      </c>
      <c r="D219" s="18">
        <v>90807</v>
      </c>
      <c r="E219" s="1">
        <f>SUM(C219:D219)*0.32</f>
        <v>29058.240000000002</v>
      </c>
      <c r="F219" s="1">
        <v>0</v>
      </c>
      <c r="G219" s="1">
        <v>44346</v>
      </c>
      <c r="H219" s="4">
        <f t="shared" ref="H219:H232" si="32">SUM(C219:G219)</f>
        <v>164211.24</v>
      </c>
    </row>
    <row r="220" spans="1:8">
      <c r="A220" s="6">
        <v>214001</v>
      </c>
      <c r="B220" s="2" t="s">
        <v>48</v>
      </c>
      <c r="C220" s="1">
        <v>100669</v>
      </c>
      <c r="D220" s="18">
        <v>106284.08</v>
      </c>
      <c r="E220" s="1">
        <f t="shared" ref="E220:E232" si="33">SUM(C220:D220)*0.32</f>
        <v>66224.9856</v>
      </c>
      <c r="F220" s="1">
        <v>0</v>
      </c>
      <c r="G220" s="1">
        <v>29245</v>
      </c>
      <c r="H220" s="4">
        <f t="shared" si="32"/>
        <v>302423.06560000003</v>
      </c>
    </row>
    <row r="221" spans="1:8">
      <c r="A221" s="6">
        <v>214009</v>
      </c>
      <c r="B221" s="2" t="s">
        <v>61</v>
      </c>
      <c r="C221" s="1">
        <v>0</v>
      </c>
      <c r="D221" s="18">
        <v>1000</v>
      </c>
      <c r="E221" s="1">
        <f t="shared" si="33"/>
        <v>320</v>
      </c>
      <c r="F221" s="1">
        <v>0</v>
      </c>
      <c r="G221" s="1">
        <v>5035</v>
      </c>
      <c r="H221" s="4">
        <f t="shared" si="32"/>
        <v>6355</v>
      </c>
    </row>
    <row r="222" spans="1:8">
      <c r="A222" s="6">
        <v>215024</v>
      </c>
      <c r="B222" s="2" t="s">
        <v>314</v>
      </c>
      <c r="C222" s="1">
        <v>152998</v>
      </c>
      <c r="D222" s="18">
        <v>210551.46</v>
      </c>
      <c r="E222" s="1">
        <f t="shared" si="33"/>
        <v>116335.82719999999</v>
      </c>
      <c r="F222" s="1">
        <v>0</v>
      </c>
      <c r="G222" s="1">
        <v>44708</v>
      </c>
      <c r="H222" s="4">
        <f t="shared" si="32"/>
        <v>524593.2871999999</v>
      </c>
    </row>
    <row r="223" spans="1:8">
      <c r="A223" s="6">
        <v>215033</v>
      </c>
      <c r="B223" s="2" t="s">
        <v>184</v>
      </c>
      <c r="C223" s="1">
        <v>0</v>
      </c>
      <c r="D223" s="1">
        <v>0</v>
      </c>
      <c r="E223" s="1">
        <f t="shared" si="33"/>
        <v>0</v>
      </c>
      <c r="F223" s="1">
        <v>0</v>
      </c>
      <c r="G223" s="1">
        <v>6600</v>
      </c>
      <c r="H223" s="4">
        <f t="shared" si="32"/>
        <v>6600</v>
      </c>
    </row>
    <row r="224" spans="1:8">
      <c r="A224" s="6">
        <v>215040</v>
      </c>
      <c r="B224" s="2" t="s">
        <v>185</v>
      </c>
      <c r="C224" s="1">
        <f>77579+43726</f>
        <v>121305</v>
      </c>
      <c r="D224" s="18">
        <v>16197.75</v>
      </c>
      <c r="E224" s="1">
        <f t="shared" si="33"/>
        <v>44000.88</v>
      </c>
      <c r="F224" s="1">
        <v>0</v>
      </c>
      <c r="G224" s="1">
        <v>45548</v>
      </c>
      <c r="H224" s="4">
        <f t="shared" si="32"/>
        <v>227051.63</v>
      </c>
    </row>
    <row r="225" spans="1:8">
      <c r="A225" s="6">
        <v>215041</v>
      </c>
      <c r="B225" s="2" t="s">
        <v>186</v>
      </c>
      <c r="C225" s="1">
        <v>0</v>
      </c>
      <c r="D225" s="1">
        <v>0</v>
      </c>
      <c r="E225" s="1">
        <f t="shared" si="33"/>
        <v>0</v>
      </c>
      <c r="F225" s="1">
        <v>0</v>
      </c>
      <c r="G225" s="1">
        <v>15000</v>
      </c>
      <c r="H225" s="4">
        <f t="shared" si="32"/>
        <v>15000</v>
      </c>
    </row>
    <row r="226" spans="1:8">
      <c r="A226" s="6">
        <v>215042</v>
      </c>
      <c r="B226" s="2" t="s">
        <v>187</v>
      </c>
      <c r="C226" s="1">
        <v>0</v>
      </c>
      <c r="D226" s="1">
        <v>0</v>
      </c>
      <c r="E226" s="1">
        <f t="shared" si="33"/>
        <v>0</v>
      </c>
      <c r="F226" s="1">
        <v>0</v>
      </c>
      <c r="G226" s="1">
        <v>99648</v>
      </c>
      <c r="H226" s="4">
        <f t="shared" si="32"/>
        <v>99648</v>
      </c>
    </row>
    <row r="227" spans="1:8">
      <c r="A227" s="6">
        <v>215050</v>
      </c>
      <c r="B227" s="2" t="s">
        <v>188</v>
      </c>
      <c r="C227" s="1">
        <v>327680</v>
      </c>
      <c r="D227" s="18">
        <v>100764.96</v>
      </c>
      <c r="E227" s="1">
        <f t="shared" si="33"/>
        <v>137102.3872</v>
      </c>
      <c r="F227" s="1">
        <v>0</v>
      </c>
      <c r="G227" s="1">
        <v>67192</v>
      </c>
      <c r="H227" s="4">
        <f t="shared" si="32"/>
        <v>632739.34719999996</v>
      </c>
    </row>
    <row r="228" spans="1:8">
      <c r="A228" s="6">
        <v>215054</v>
      </c>
      <c r="B228" s="2" t="s">
        <v>189</v>
      </c>
      <c r="C228" s="1">
        <v>0</v>
      </c>
      <c r="D228" s="1">
        <v>0</v>
      </c>
      <c r="E228" s="1">
        <f t="shared" si="33"/>
        <v>0</v>
      </c>
      <c r="F228" s="1">
        <v>0</v>
      </c>
      <c r="G228" s="1">
        <v>139500</v>
      </c>
      <c r="H228" s="4">
        <f t="shared" si="32"/>
        <v>139500</v>
      </c>
    </row>
    <row r="229" spans="1:8">
      <c r="A229" s="6">
        <v>215057</v>
      </c>
      <c r="B229" s="2" t="s">
        <v>190</v>
      </c>
      <c r="C229" s="1">
        <v>0</v>
      </c>
      <c r="D229" s="1">
        <v>0</v>
      </c>
      <c r="E229" s="1">
        <f t="shared" si="33"/>
        <v>0</v>
      </c>
      <c r="F229" s="1">
        <v>0</v>
      </c>
      <c r="G229" s="1">
        <v>3804</v>
      </c>
      <c r="H229" s="4">
        <f t="shared" si="32"/>
        <v>3804</v>
      </c>
    </row>
    <row r="230" spans="1:8">
      <c r="A230" s="6">
        <v>215065</v>
      </c>
      <c r="B230" s="2" t="s">
        <v>191</v>
      </c>
      <c r="C230" s="1">
        <v>0</v>
      </c>
      <c r="D230" s="1">
        <v>0</v>
      </c>
      <c r="E230" s="1">
        <f t="shared" si="33"/>
        <v>0</v>
      </c>
      <c r="F230" s="1">
        <v>0</v>
      </c>
      <c r="G230" s="1">
        <v>41000</v>
      </c>
      <c r="H230" s="4">
        <f t="shared" si="32"/>
        <v>41000</v>
      </c>
    </row>
    <row r="231" spans="1:8">
      <c r="A231" s="6">
        <v>215072</v>
      </c>
      <c r="B231" s="2" t="s">
        <v>192</v>
      </c>
      <c r="C231" s="1">
        <v>38894</v>
      </c>
      <c r="D231" s="1">
        <v>0</v>
      </c>
      <c r="E231" s="1">
        <f t="shared" si="33"/>
        <v>12446.08</v>
      </c>
      <c r="F231" s="1">
        <v>0</v>
      </c>
      <c r="G231" s="1">
        <v>76491</v>
      </c>
      <c r="H231" s="4">
        <f t="shared" si="32"/>
        <v>127831.08</v>
      </c>
    </row>
    <row r="232" spans="1:8">
      <c r="A232" s="6">
        <v>216005</v>
      </c>
      <c r="B232" s="2" t="s">
        <v>193</v>
      </c>
      <c r="C232" s="1">
        <v>105992</v>
      </c>
      <c r="D232" s="18">
        <v>38796.76</v>
      </c>
      <c r="E232" s="1">
        <f t="shared" si="33"/>
        <v>46332.403200000001</v>
      </c>
      <c r="F232" s="1">
        <v>0</v>
      </c>
      <c r="G232" s="1">
        <v>45186</v>
      </c>
      <c r="H232" s="4">
        <f t="shared" si="32"/>
        <v>236307.16320000001</v>
      </c>
    </row>
    <row r="233" spans="1:8">
      <c r="C233" s="4"/>
      <c r="D233" s="1"/>
      <c r="E233" s="1" t="s">
        <v>300</v>
      </c>
      <c r="F233" s="1"/>
      <c r="G233" s="1"/>
      <c r="H233" s="1"/>
    </row>
    <row r="234" spans="1:8">
      <c r="B234" s="2" t="s">
        <v>315</v>
      </c>
      <c r="C234" s="16">
        <f t="shared" ref="C234:F234" si="34">SUM(C219:C233)</f>
        <v>847538</v>
      </c>
      <c r="D234" s="19">
        <f t="shared" si="34"/>
        <v>564402.01</v>
      </c>
      <c r="E234" s="16">
        <f t="shared" si="34"/>
        <v>451820.80320000002</v>
      </c>
      <c r="F234" s="16">
        <f t="shared" si="34"/>
        <v>0</v>
      </c>
      <c r="G234" s="16">
        <f>SUM(G219:G233)</f>
        <v>663303</v>
      </c>
      <c r="H234" s="16">
        <f t="shared" ref="H234" si="35">SUM(C234:G234)</f>
        <v>2527063.8131999997</v>
      </c>
    </row>
    <row r="235" spans="1:8">
      <c r="C235" s="4"/>
      <c r="D235" s="12"/>
      <c r="E235" s="1"/>
      <c r="F235" s="1"/>
      <c r="G235" s="1"/>
      <c r="H235" s="1"/>
    </row>
    <row r="236" spans="1:8">
      <c r="B236" s="10" t="s">
        <v>319</v>
      </c>
      <c r="C236" s="4"/>
      <c r="D236" s="1"/>
      <c r="E236" s="1"/>
      <c r="F236" s="1"/>
      <c r="G236" s="1"/>
      <c r="H236" s="1"/>
    </row>
    <row r="237" spans="1:8">
      <c r="A237" s="6">
        <v>210311</v>
      </c>
      <c r="B237" s="2" t="s">
        <v>194</v>
      </c>
      <c r="C237" s="4">
        <v>0</v>
      </c>
      <c r="D237" s="1">
        <v>0</v>
      </c>
      <c r="E237" s="1">
        <f>SUM(C237:D237)*0.32</f>
        <v>0</v>
      </c>
      <c r="F237" s="1">
        <v>0</v>
      </c>
      <c r="G237" s="1">
        <v>5421</v>
      </c>
      <c r="H237" s="4">
        <f t="shared" ref="H237:H252" si="36">SUM(C237:G237)</f>
        <v>5421</v>
      </c>
    </row>
    <row r="238" spans="1:8">
      <c r="A238" s="6">
        <v>211005</v>
      </c>
      <c r="B238" s="2" t="s">
        <v>195</v>
      </c>
      <c r="C238" s="1">
        <v>55000</v>
      </c>
      <c r="D238" s="18">
        <v>570492.68999999994</v>
      </c>
      <c r="E238" s="1">
        <f t="shared" ref="E238:E251" si="37">SUM(C238:D238)*0.32</f>
        <v>200157.66079999998</v>
      </c>
      <c r="F238" s="1">
        <v>0</v>
      </c>
      <c r="G238" s="1">
        <v>13950</v>
      </c>
      <c r="H238" s="4">
        <f t="shared" si="36"/>
        <v>839600.3507999999</v>
      </c>
    </row>
    <row r="239" spans="1:8">
      <c r="A239" s="6">
        <v>211006</v>
      </c>
      <c r="B239" s="2" t="s">
        <v>196</v>
      </c>
      <c r="C239" s="1">
        <v>99928</v>
      </c>
      <c r="D239" s="18">
        <v>689080.82</v>
      </c>
      <c r="E239" s="1">
        <f t="shared" si="37"/>
        <v>252482.82239999998</v>
      </c>
      <c r="F239" s="1">
        <v>0</v>
      </c>
      <c r="G239" s="1">
        <v>91503</v>
      </c>
      <c r="H239" s="4">
        <f t="shared" si="36"/>
        <v>1132994.6423999998</v>
      </c>
    </row>
    <row r="240" spans="1:8">
      <c r="A240" s="6">
        <v>211007</v>
      </c>
      <c r="B240" s="2" t="s">
        <v>29</v>
      </c>
      <c r="C240" s="1">
        <v>0</v>
      </c>
      <c r="D240" s="18">
        <v>127121.48</v>
      </c>
      <c r="E240" s="1">
        <f t="shared" si="37"/>
        <v>40678.873599999999</v>
      </c>
      <c r="F240" s="1">
        <v>0</v>
      </c>
      <c r="G240" s="1">
        <v>9300</v>
      </c>
      <c r="H240" s="4">
        <f t="shared" si="36"/>
        <v>177100.3536</v>
      </c>
    </row>
    <row r="241" spans="1:8">
      <c r="A241" s="6">
        <v>211008</v>
      </c>
      <c r="B241" s="2" t="s">
        <v>197</v>
      </c>
      <c r="C241" s="4">
        <v>0</v>
      </c>
      <c r="D241" s="1">
        <v>0</v>
      </c>
      <c r="E241" s="1">
        <f t="shared" si="37"/>
        <v>0</v>
      </c>
      <c r="F241" s="1">
        <v>0</v>
      </c>
      <c r="G241" s="1">
        <v>0</v>
      </c>
      <c r="H241" s="4">
        <f t="shared" si="36"/>
        <v>0</v>
      </c>
    </row>
    <row r="242" spans="1:8">
      <c r="A242" s="6">
        <v>211010</v>
      </c>
      <c r="B242" s="2" t="s">
        <v>198</v>
      </c>
      <c r="C242" s="4">
        <v>0</v>
      </c>
      <c r="D242" s="1">
        <v>0</v>
      </c>
      <c r="E242" s="1">
        <f t="shared" si="37"/>
        <v>0</v>
      </c>
      <c r="F242" s="1">
        <v>0</v>
      </c>
      <c r="G242" s="1">
        <v>23250</v>
      </c>
      <c r="H242" s="4">
        <f t="shared" si="36"/>
        <v>23250</v>
      </c>
    </row>
    <row r="243" spans="1:8">
      <c r="A243" s="6">
        <v>211011</v>
      </c>
      <c r="B243" s="2" t="s">
        <v>60</v>
      </c>
      <c r="C243" s="4">
        <v>0</v>
      </c>
      <c r="D243" s="18">
        <f>1000+2000</f>
        <v>3000</v>
      </c>
      <c r="E243" s="1">
        <f t="shared" si="37"/>
        <v>960</v>
      </c>
      <c r="F243" s="1">
        <v>0</v>
      </c>
      <c r="G243" s="1">
        <v>0</v>
      </c>
      <c r="H243" s="4">
        <f t="shared" si="36"/>
        <v>3960</v>
      </c>
    </row>
    <row r="244" spans="1:8">
      <c r="A244" s="6">
        <v>211014</v>
      </c>
      <c r="B244" s="2" t="s">
        <v>199</v>
      </c>
      <c r="C244" s="4">
        <v>0</v>
      </c>
      <c r="D244" s="1">
        <v>0</v>
      </c>
      <c r="E244" s="1">
        <f t="shared" si="37"/>
        <v>0</v>
      </c>
      <c r="F244" s="1">
        <v>0</v>
      </c>
      <c r="G244" s="1">
        <v>0</v>
      </c>
      <c r="H244" s="4">
        <f t="shared" si="36"/>
        <v>0</v>
      </c>
    </row>
    <row r="245" spans="1:8">
      <c r="A245" s="6">
        <v>211015</v>
      </c>
      <c r="B245" s="2" t="s">
        <v>200</v>
      </c>
      <c r="C245" s="4">
        <v>0</v>
      </c>
      <c r="D245" s="1">
        <v>0</v>
      </c>
      <c r="E245" s="1">
        <f t="shared" si="37"/>
        <v>0</v>
      </c>
      <c r="F245" s="1">
        <v>0</v>
      </c>
      <c r="G245" s="1">
        <v>23250</v>
      </c>
      <c r="H245" s="4">
        <f t="shared" si="36"/>
        <v>23250</v>
      </c>
    </row>
    <row r="246" spans="1:8">
      <c r="A246" s="6">
        <v>211016</v>
      </c>
      <c r="B246" s="2" t="s">
        <v>41</v>
      </c>
      <c r="C246" s="4">
        <v>0</v>
      </c>
      <c r="D246" s="1">
        <v>0</v>
      </c>
      <c r="E246" s="1">
        <f t="shared" si="37"/>
        <v>0</v>
      </c>
      <c r="F246" s="1">
        <v>0</v>
      </c>
      <c r="G246" s="1">
        <v>23000</v>
      </c>
      <c r="H246" s="4">
        <f t="shared" si="36"/>
        <v>23000</v>
      </c>
    </row>
    <row r="247" spans="1:8">
      <c r="A247" s="6">
        <v>211021</v>
      </c>
      <c r="B247" s="2" t="s">
        <v>201</v>
      </c>
      <c r="C247" s="4">
        <v>0</v>
      </c>
      <c r="D247" s="1">
        <v>0</v>
      </c>
      <c r="E247" s="1">
        <f t="shared" si="37"/>
        <v>0</v>
      </c>
      <c r="F247" s="1">
        <v>0</v>
      </c>
      <c r="G247" s="1">
        <v>40000</v>
      </c>
      <c r="H247" s="4">
        <f t="shared" si="36"/>
        <v>40000</v>
      </c>
    </row>
    <row r="248" spans="1:8">
      <c r="A248" s="6">
        <v>212002</v>
      </c>
      <c r="B248" s="2" t="s">
        <v>202</v>
      </c>
      <c r="C248" s="4">
        <v>0</v>
      </c>
      <c r="D248" s="18">
        <v>258079.18</v>
      </c>
      <c r="E248" s="1">
        <f t="shared" si="37"/>
        <v>82585.337599999999</v>
      </c>
      <c r="F248" s="1">
        <v>0</v>
      </c>
      <c r="G248" s="1">
        <v>14949</v>
      </c>
      <c r="H248" s="4">
        <f t="shared" si="36"/>
        <v>355613.51760000002</v>
      </c>
    </row>
    <row r="249" spans="1:8">
      <c r="A249" s="6">
        <v>215010</v>
      </c>
      <c r="B249" s="2" t="s">
        <v>203</v>
      </c>
      <c r="C249" s="4">
        <v>0</v>
      </c>
      <c r="D249" s="18">
        <v>100086.83</v>
      </c>
      <c r="E249" s="1">
        <f t="shared" si="37"/>
        <v>32027.785600000003</v>
      </c>
      <c r="F249" s="1">
        <v>0</v>
      </c>
      <c r="G249" s="1">
        <v>87353</v>
      </c>
      <c r="H249" s="4">
        <f t="shared" si="36"/>
        <v>219467.61560000002</v>
      </c>
    </row>
    <row r="250" spans="1:8">
      <c r="A250" s="6">
        <v>216027</v>
      </c>
      <c r="B250" s="2" t="s">
        <v>204</v>
      </c>
      <c r="C250" s="4">
        <v>0</v>
      </c>
      <c r="D250" s="18">
        <v>111979.87</v>
      </c>
      <c r="E250" s="1">
        <f t="shared" si="37"/>
        <v>35833.558400000002</v>
      </c>
      <c r="F250" s="1">
        <v>0</v>
      </c>
      <c r="G250" s="1">
        <v>83231</v>
      </c>
      <c r="H250" s="4">
        <f t="shared" si="36"/>
        <v>231044.4284</v>
      </c>
    </row>
    <row r="251" spans="1:8">
      <c r="A251" s="6">
        <v>217014</v>
      </c>
      <c r="B251" s="2" t="s">
        <v>205</v>
      </c>
      <c r="C251" s="1">
        <v>115226</v>
      </c>
      <c r="D251" s="18">
        <v>208025.49</v>
      </c>
      <c r="E251" s="1">
        <f t="shared" si="37"/>
        <v>103440.4768</v>
      </c>
      <c r="F251" s="1">
        <v>0</v>
      </c>
      <c r="G251" s="1">
        <v>42500</v>
      </c>
      <c r="H251" s="4">
        <f t="shared" si="36"/>
        <v>469191.96679999999</v>
      </c>
    </row>
    <row r="252" spans="1:8">
      <c r="B252" s="2" t="s">
        <v>320</v>
      </c>
      <c r="C252" s="11">
        <f t="shared" ref="C252:G252" si="38">SUM(C237:C251)</f>
        <v>270154</v>
      </c>
      <c r="D252" s="19">
        <f t="shared" si="38"/>
        <v>2067866.3599999996</v>
      </c>
      <c r="E252" s="11">
        <f t="shared" si="38"/>
        <v>748166.51520000002</v>
      </c>
      <c r="F252" s="11">
        <f t="shared" si="38"/>
        <v>0</v>
      </c>
      <c r="G252" s="11">
        <f t="shared" si="38"/>
        <v>457707</v>
      </c>
      <c r="H252" s="16">
        <f t="shared" si="36"/>
        <v>3543893.8751999997</v>
      </c>
    </row>
    <row r="253" spans="1:8">
      <c r="C253" s="3"/>
      <c r="D253" s="3"/>
      <c r="E253" s="3"/>
      <c r="F253" s="3"/>
      <c r="G253" s="3"/>
      <c r="H253" s="3"/>
    </row>
    <row r="254" spans="1:8">
      <c r="B254" s="10" t="s">
        <v>331</v>
      </c>
      <c r="C254" s="4"/>
      <c r="D254" s="1"/>
      <c r="E254" s="1"/>
      <c r="F254" s="1"/>
      <c r="G254" s="1"/>
      <c r="H254" s="1"/>
    </row>
    <row r="255" spans="1:8">
      <c r="A255" s="6">
        <v>210322</v>
      </c>
      <c r="B255" s="2" t="s">
        <v>206</v>
      </c>
      <c r="C255" s="1">
        <v>82210</v>
      </c>
      <c r="D255" s="1">
        <v>0</v>
      </c>
      <c r="E255" s="1">
        <f>SUM(C255:D255)*0.32</f>
        <v>26307.200000000001</v>
      </c>
      <c r="F255" s="1">
        <v>0</v>
      </c>
      <c r="G255" s="1">
        <v>1206</v>
      </c>
      <c r="H255" s="4">
        <f t="shared" ref="H255:H279" si="39">SUM(C255:G255)</f>
        <v>109723.2</v>
      </c>
    </row>
    <row r="256" spans="1:8">
      <c r="A256" s="6">
        <v>210605</v>
      </c>
      <c r="B256" s="2" t="s">
        <v>207</v>
      </c>
      <c r="C256" s="1">
        <v>4375</v>
      </c>
      <c r="D256" s="1">
        <v>0</v>
      </c>
      <c r="E256" s="1">
        <f t="shared" ref="E256:E279" si="40">SUM(C256:D256)*0.32</f>
        <v>1400</v>
      </c>
      <c r="F256" s="1">
        <v>0</v>
      </c>
      <c r="G256" s="1">
        <v>0</v>
      </c>
      <c r="H256" s="4">
        <f t="shared" si="39"/>
        <v>5775</v>
      </c>
    </row>
    <row r="257" spans="1:10">
      <c r="A257" s="6">
        <v>211002</v>
      </c>
      <c r="B257" s="2" t="s">
        <v>208</v>
      </c>
      <c r="C257" s="1">
        <v>203496.52</v>
      </c>
      <c r="D257" s="18">
        <v>57467.26</v>
      </c>
      <c r="E257" s="1">
        <f t="shared" si="40"/>
        <v>83508.409599999999</v>
      </c>
      <c r="F257" s="1">
        <v>0</v>
      </c>
      <c r="G257" s="1">
        <v>23238</v>
      </c>
      <c r="H257" s="4">
        <f t="shared" si="39"/>
        <v>367710.18959999998</v>
      </c>
    </row>
    <row r="258" spans="1:10">
      <c r="A258" s="6">
        <v>213001</v>
      </c>
      <c r="B258" s="2" t="s">
        <v>209</v>
      </c>
      <c r="C258" s="1">
        <v>342376.13</v>
      </c>
      <c r="D258" s="18">
        <v>200280.82</v>
      </c>
      <c r="E258" s="1">
        <f t="shared" si="40"/>
        <v>173650.22399999999</v>
      </c>
      <c r="F258" s="1">
        <v>0</v>
      </c>
      <c r="G258" s="1">
        <v>285110</v>
      </c>
      <c r="H258" s="4">
        <f t="shared" si="39"/>
        <v>1001417.1739999999</v>
      </c>
    </row>
    <row r="259" spans="1:10">
      <c r="A259" s="6">
        <v>213002</v>
      </c>
      <c r="B259" s="2" t="s">
        <v>210</v>
      </c>
      <c r="C259" s="1">
        <v>0</v>
      </c>
      <c r="D259" s="1">
        <v>0</v>
      </c>
      <c r="E259" s="1">
        <f t="shared" si="40"/>
        <v>0</v>
      </c>
      <c r="F259" s="1">
        <v>0</v>
      </c>
      <c r="G259" s="1">
        <v>6000</v>
      </c>
      <c r="H259" s="4">
        <f t="shared" si="39"/>
        <v>6000</v>
      </c>
    </row>
    <row r="260" spans="1:10">
      <c r="A260" s="6">
        <v>213003</v>
      </c>
      <c r="B260" s="2" t="s">
        <v>211</v>
      </c>
      <c r="C260" s="1">
        <v>183743</v>
      </c>
      <c r="D260" s="18">
        <v>166914.51</v>
      </c>
      <c r="E260" s="1">
        <f t="shared" si="40"/>
        <v>112210.4032</v>
      </c>
      <c r="F260" s="1">
        <v>0</v>
      </c>
      <c r="G260" s="1">
        <v>52885</v>
      </c>
      <c r="H260" s="4">
        <f t="shared" si="39"/>
        <v>515752.91320000001</v>
      </c>
    </row>
    <row r="261" spans="1:10">
      <c r="A261" s="6">
        <v>213004</v>
      </c>
      <c r="B261" s="2" t="s">
        <v>212</v>
      </c>
      <c r="C261" s="1">
        <f>23500+20000+228240</f>
        <v>271740</v>
      </c>
      <c r="D261" s="18">
        <v>100542.76</v>
      </c>
      <c r="E261" s="1">
        <f t="shared" si="40"/>
        <v>119130.4832</v>
      </c>
      <c r="F261" s="1">
        <v>0</v>
      </c>
      <c r="G261" s="1">
        <v>68671</v>
      </c>
      <c r="H261" s="4">
        <f t="shared" si="39"/>
        <v>560084.24320000003</v>
      </c>
      <c r="I261" s="22"/>
      <c r="J261" s="22"/>
    </row>
    <row r="262" spans="1:10">
      <c r="A262" s="6">
        <v>213005</v>
      </c>
      <c r="B262" s="2" t="s">
        <v>213</v>
      </c>
      <c r="C262" s="1">
        <v>303958.75</v>
      </c>
      <c r="D262" s="18">
        <v>171592</v>
      </c>
      <c r="E262" s="1">
        <f t="shared" si="40"/>
        <v>152176.24</v>
      </c>
      <c r="F262" s="1">
        <v>0</v>
      </c>
      <c r="G262" s="1">
        <v>29509</v>
      </c>
      <c r="H262" s="4">
        <f t="shared" si="39"/>
        <v>657235.99</v>
      </c>
    </row>
    <row r="263" spans="1:10">
      <c r="A263" s="6">
        <v>213008</v>
      </c>
      <c r="B263" s="2" t="s">
        <v>214</v>
      </c>
      <c r="C263" s="1">
        <v>323601</v>
      </c>
      <c r="D263" s="18">
        <v>29089.02</v>
      </c>
      <c r="E263" s="1">
        <f t="shared" si="40"/>
        <v>112860.8064</v>
      </c>
      <c r="F263" s="1">
        <v>0</v>
      </c>
      <c r="G263" s="1">
        <v>5430</v>
      </c>
      <c r="H263" s="4">
        <f t="shared" si="39"/>
        <v>470980.82640000002</v>
      </c>
    </row>
    <row r="264" spans="1:10">
      <c r="A264" s="6">
        <v>213009</v>
      </c>
      <c r="B264" s="2" t="s">
        <v>215</v>
      </c>
      <c r="C264" s="1">
        <v>0</v>
      </c>
      <c r="D264" s="1">
        <v>0</v>
      </c>
      <c r="E264" s="1">
        <f t="shared" si="40"/>
        <v>0</v>
      </c>
      <c r="F264" s="1">
        <v>0</v>
      </c>
      <c r="G264" s="1">
        <v>0</v>
      </c>
      <c r="H264" s="4">
        <f t="shared" si="39"/>
        <v>0</v>
      </c>
    </row>
    <row r="265" spans="1:10">
      <c r="A265" s="6">
        <v>213010</v>
      </c>
      <c r="B265" s="2" t="s">
        <v>216</v>
      </c>
      <c r="C265" s="1">
        <v>0</v>
      </c>
      <c r="D265" s="1">
        <v>0</v>
      </c>
      <c r="E265" s="1">
        <f t="shared" si="40"/>
        <v>0</v>
      </c>
      <c r="F265" s="1">
        <v>0</v>
      </c>
      <c r="G265" s="1">
        <v>3179</v>
      </c>
      <c r="H265" s="4">
        <f t="shared" si="39"/>
        <v>3179</v>
      </c>
    </row>
    <row r="266" spans="1:10">
      <c r="A266" s="6">
        <v>213011</v>
      </c>
      <c r="B266" s="2" t="s">
        <v>217</v>
      </c>
      <c r="C266" s="1">
        <v>0</v>
      </c>
      <c r="D266" s="1">
        <v>0</v>
      </c>
      <c r="E266" s="1">
        <f t="shared" si="40"/>
        <v>0</v>
      </c>
      <c r="F266" s="1">
        <v>0</v>
      </c>
      <c r="G266" s="1">
        <v>25000</v>
      </c>
      <c r="H266" s="4">
        <f t="shared" si="39"/>
        <v>25000</v>
      </c>
    </row>
    <row r="267" spans="1:10">
      <c r="A267" s="6">
        <v>213012</v>
      </c>
      <c r="B267" s="2" t="s">
        <v>47</v>
      </c>
      <c r="C267" s="1">
        <v>0</v>
      </c>
      <c r="D267" s="1">
        <v>0</v>
      </c>
      <c r="E267" s="1">
        <f t="shared" si="40"/>
        <v>0</v>
      </c>
      <c r="F267" s="1">
        <v>0</v>
      </c>
      <c r="G267" s="1">
        <v>34750</v>
      </c>
      <c r="H267" s="4">
        <f t="shared" si="39"/>
        <v>34750</v>
      </c>
    </row>
    <row r="268" spans="1:10">
      <c r="A268" s="6">
        <v>215006</v>
      </c>
      <c r="B268" s="2" t="s">
        <v>329</v>
      </c>
      <c r="C268" s="1">
        <v>139793.92000000001</v>
      </c>
      <c r="D268" s="18">
        <v>36938.33</v>
      </c>
      <c r="E268" s="1">
        <f t="shared" si="40"/>
        <v>56554.32</v>
      </c>
      <c r="F268" s="1">
        <v>0</v>
      </c>
      <c r="G268" s="1">
        <v>22387</v>
      </c>
      <c r="H268" s="4">
        <f t="shared" si="39"/>
        <v>255673.57</v>
      </c>
    </row>
    <row r="269" spans="1:10">
      <c r="A269" s="6">
        <v>215023</v>
      </c>
      <c r="B269" s="2" t="s">
        <v>58</v>
      </c>
      <c r="C269" s="1">
        <v>0</v>
      </c>
      <c r="D269" s="18">
        <v>6500</v>
      </c>
      <c r="E269" s="1">
        <f t="shared" si="40"/>
        <v>2080</v>
      </c>
      <c r="F269" s="1">
        <v>0</v>
      </c>
      <c r="G269" s="1">
        <v>21963</v>
      </c>
      <c r="H269" s="4">
        <f t="shared" si="39"/>
        <v>30543</v>
      </c>
    </row>
    <row r="270" spans="1:10">
      <c r="A270" s="6">
        <v>215035</v>
      </c>
      <c r="B270" s="2" t="s">
        <v>218</v>
      </c>
      <c r="C270" s="1">
        <v>61662</v>
      </c>
      <c r="D270" s="18">
        <v>47375.18</v>
      </c>
      <c r="E270" s="1">
        <f t="shared" si="40"/>
        <v>34891.897599999997</v>
      </c>
      <c r="F270" s="1">
        <v>0</v>
      </c>
      <c r="G270" s="1">
        <v>10158</v>
      </c>
      <c r="H270" s="4">
        <f t="shared" si="39"/>
        <v>154087.07759999999</v>
      </c>
    </row>
    <row r="271" spans="1:10">
      <c r="A271" s="6">
        <v>215038</v>
      </c>
      <c r="B271" s="2" t="s">
        <v>219</v>
      </c>
      <c r="C271" s="1">
        <v>0</v>
      </c>
      <c r="D271" s="1">
        <v>0</v>
      </c>
      <c r="E271" s="1">
        <f t="shared" si="40"/>
        <v>0</v>
      </c>
      <c r="F271" s="1">
        <v>0</v>
      </c>
      <c r="G271" s="1">
        <v>3543</v>
      </c>
      <c r="H271" s="4">
        <f t="shared" si="39"/>
        <v>3543</v>
      </c>
    </row>
    <row r="272" spans="1:10">
      <c r="A272" s="6">
        <v>215056</v>
      </c>
      <c r="B272" s="2" t="s">
        <v>220</v>
      </c>
      <c r="C272" s="1">
        <v>0</v>
      </c>
      <c r="D272" s="1">
        <v>0</v>
      </c>
      <c r="E272" s="1">
        <f t="shared" si="40"/>
        <v>0</v>
      </c>
      <c r="F272" s="1">
        <v>0</v>
      </c>
      <c r="G272" s="1">
        <v>8250</v>
      </c>
      <c r="H272" s="4">
        <f t="shared" si="39"/>
        <v>8250</v>
      </c>
      <c r="I272" s="22"/>
      <c r="J272" s="22"/>
    </row>
    <row r="273" spans="1:8">
      <c r="A273" s="6">
        <v>215060</v>
      </c>
      <c r="B273" s="2" t="s">
        <v>221</v>
      </c>
      <c r="C273" s="1">
        <v>34344.18</v>
      </c>
      <c r="D273" s="1">
        <v>0</v>
      </c>
      <c r="E273" s="1">
        <f t="shared" si="40"/>
        <v>10990.1376</v>
      </c>
      <c r="F273" s="1">
        <v>0</v>
      </c>
      <c r="G273" s="1">
        <v>3000</v>
      </c>
      <c r="H273" s="4">
        <f t="shared" si="39"/>
        <v>48334.317600000002</v>
      </c>
    </row>
    <row r="274" spans="1:8">
      <c r="A274" s="6">
        <v>215061</v>
      </c>
      <c r="B274" s="2" t="s">
        <v>222</v>
      </c>
      <c r="C274" s="1">
        <v>23125</v>
      </c>
      <c r="D274" s="1">
        <v>0</v>
      </c>
      <c r="E274" s="1">
        <f t="shared" si="40"/>
        <v>7400</v>
      </c>
      <c r="F274" s="1">
        <v>0</v>
      </c>
      <c r="G274" s="1">
        <v>8500</v>
      </c>
      <c r="H274" s="4">
        <f t="shared" si="39"/>
        <v>39025</v>
      </c>
    </row>
    <row r="275" spans="1:8">
      <c r="A275" s="6">
        <v>215068</v>
      </c>
      <c r="B275" s="2" t="s">
        <v>66</v>
      </c>
      <c r="C275" s="1">
        <v>0</v>
      </c>
      <c r="D275" s="1">
        <v>0</v>
      </c>
      <c r="E275" s="1">
        <f t="shared" si="40"/>
        <v>0</v>
      </c>
      <c r="F275" s="1">
        <v>0</v>
      </c>
      <c r="G275" s="1">
        <v>5100</v>
      </c>
      <c r="H275" s="4">
        <f t="shared" si="39"/>
        <v>5100</v>
      </c>
    </row>
    <row r="276" spans="1:8">
      <c r="A276" s="6">
        <v>216075</v>
      </c>
      <c r="B276" s="2" t="s">
        <v>67</v>
      </c>
      <c r="C276" s="1">
        <v>0</v>
      </c>
      <c r="D276" s="1">
        <v>0</v>
      </c>
      <c r="E276" s="1">
        <f t="shared" si="40"/>
        <v>0</v>
      </c>
      <c r="F276" s="1">
        <v>0</v>
      </c>
      <c r="G276" s="1">
        <v>129966</v>
      </c>
      <c r="H276" s="4">
        <f t="shared" si="39"/>
        <v>129966</v>
      </c>
    </row>
    <row r="277" spans="1:8">
      <c r="A277" s="6">
        <v>216082</v>
      </c>
      <c r="B277" s="2" t="s">
        <v>68</v>
      </c>
      <c r="C277" s="1">
        <v>63438.49</v>
      </c>
      <c r="D277" s="18">
        <v>18867.98</v>
      </c>
      <c r="E277" s="1">
        <f t="shared" si="40"/>
        <v>26338.070400000001</v>
      </c>
      <c r="F277" s="1">
        <v>0</v>
      </c>
      <c r="G277" s="1">
        <f>3921+41193+3936</f>
        <v>49050</v>
      </c>
      <c r="H277" s="4">
        <f t="shared" si="39"/>
        <v>157694.5404</v>
      </c>
    </row>
    <row r="278" spans="1:8">
      <c r="A278" s="6">
        <v>216085</v>
      </c>
      <c r="B278" s="2" t="s">
        <v>69</v>
      </c>
      <c r="C278" s="1">
        <v>120326</v>
      </c>
      <c r="D278" s="18">
        <v>31470.400000000001</v>
      </c>
      <c r="E278" s="1">
        <f t="shared" si="40"/>
        <v>48574.847999999998</v>
      </c>
      <c r="F278" s="1">
        <v>0</v>
      </c>
      <c r="G278" s="1">
        <v>44288</v>
      </c>
      <c r="H278" s="4">
        <f t="shared" si="39"/>
        <v>244659.24799999999</v>
      </c>
    </row>
    <row r="279" spans="1:8">
      <c r="A279" s="6">
        <v>219030</v>
      </c>
      <c r="B279" s="2" t="s">
        <v>70</v>
      </c>
      <c r="C279" s="1">
        <v>51317.51</v>
      </c>
      <c r="D279" s="1">
        <v>0</v>
      </c>
      <c r="E279" s="1">
        <f t="shared" si="40"/>
        <v>16421.603200000001</v>
      </c>
      <c r="F279" s="1">
        <v>0</v>
      </c>
      <c r="G279" s="1">
        <v>0</v>
      </c>
      <c r="H279" s="4">
        <f t="shared" si="39"/>
        <v>67739.113200000007</v>
      </c>
    </row>
    <row r="280" spans="1:8">
      <c r="C280" s="4"/>
      <c r="D280" s="1"/>
      <c r="E280" s="1"/>
      <c r="F280" s="1"/>
      <c r="G280" s="1"/>
      <c r="H280" s="1"/>
    </row>
    <row r="281" spans="1:8">
      <c r="B281" s="2" t="s">
        <v>332</v>
      </c>
      <c r="C281" s="11">
        <f t="shared" ref="C281:G281" si="41">SUM(C254:C280)</f>
        <v>2209507.4999999995</v>
      </c>
      <c r="D281" s="19">
        <f>SUM(D254:D280)</f>
        <v>867038.26</v>
      </c>
      <c r="E281" s="11">
        <f t="shared" si="41"/>
        <v>984494.64319999993</v>
      </c>
      <c r="F281" s="11">
        <f t="shared" si="41"/>
        <v>0</v>
      </c>
      <c r="G281" s="11">
        <f t="shared" si="41"/>
        <v>841183</v>
      </c>
      <c r="H281" s="16">
        <f t="shared" ref="H281" si="42">SUM(C281:G281)</f>
        <v>4902223.4031999996</v>
      </c>
    </row>
    <row r="282" spans="1:8">
      <c r="C282" s="3"/>
      <c r="D282" s="3"/>
      <c r="E282" s="3"/>
      <c r="F282" s="3"/>
      <c r="G282" s="3"/>
      <c r="H282" s="3"/>
    </row>
    <row r="283" spans="1:8">
      <c r="B283" s="10" t="s">
        <v>310</v>
      </c>
      <c r="C283" s="4"/>
      <c r="D283" s="1"/>
      <c r="E283" s="1"/>
      <c r="F283" s="1"/>
      <c r="G283" s="1"/>
      <c r="H283" s="1"/>
    </row>
    <row r="284" spans="1:8">
      <c r="A284" s="6">
        <v>214003</v>
      </c>
      <c r="B284" s="2" t="s">
        <v>71</v>
      </c>
      <c r="C284" s="4">
        <v>0</v>
      </c>
      <c r="D284" s="18">
        <v>1034790.45</v>
      </c>
      <c r="E284" s="4">
        <f>SUM(C284:D284)*0.32</f>
        <v>331132.94400000002</v>
      </c>
      <c r="F284" s="1">
        <v>0</v>
      </c>
      <c r="G284" s="1">
        <v>343330</v>
      </c>
      <c r="H284" s="4">
        <f t="shared" ref="H284:H293" si="43">SUM(C284:G284)</f>
        <v>1709253.3939999999</v>
      </c>
    </row>
    <row r="285" spans="1:8">
      <c r="A285" s="6">
        <v>214004</v>
      </c>
      <c r="B285" s="2" t="s">
        <v>72</v>
      </c>
      <c r="C285" s="4">
        <v>0</v>
      </c>
      <c r="D285" s="4">
        <v>988795.86</v>
      </c>
      <c r="E285" s="4">
        <f t="shared" ref="E285:E293" si="44">SUM(C285:D285)*0.32</f>
        <v>316414.6752</v>
      </c>
      <c r="F285" s="1">
        <v>0</v>
      </c>
      <c r="G285" s="1">
        <v>81299</v>
      </c>
      <c r="H285" s="4">
        <f t="shared" si="43"/>
        <v>1386509.5352</v>
      </c>
    </row>
    <row r="286" spans="1:8">
      <c r="A286" s="6">
        <v>214006</v>
      </c>
      <c r="B286" s="2" t="s">
        <v>59</v>
      </c>
      <c r="C286" s="4">
        <v>0</v>
      </c>
      <c r="D286" s="18">
        <f>4000+14000</f>
        <v>18000</v>
      </c>
      <c r="E286" s="4">
        <f t="shared" si="44"/>
        <v>5760</v>
      </c>
      <c r="F286" s="1">
        <v>0</v>
      </c>
      <c r="G286" s="1">
        <v>2000</v>
      </c>
      <c r="H286" s="4">
        <f t="shared" si="43"/>
        <v>25760</v>
      </c>
    </row>
    <row r="287" spans="1:8">
      <c r="A287" s="6">
        <v>214008</v>
      </c>
      <c r="B287" s="2" t="s">
        <v>73</v>
      </c>
      <c r="C287" s="4">
        <v>0</v>
      </c>
      <c r="D287" s="4">
        <v>0</v>
      </c>
      <c r="E287" s="4">
        <f t="shared" si="44"/>
        <v>0</v>
      </c>
      <c r="F287" s="1">
        <v>0</v>
      </c>
      <c r="G287" s="1">
        <v>22582</v>
      </c>
      <c r="H287" s="4">
        <f t="shared" si="43"/>
        <v>22582</v>
      </c>
    </row>
    <row r="288" spans="1:8">
      <c r="A288" s="6">
        <v>214017</v>
      </c>
      <c r="B288" s="2" t="s">
        <v>74</v>
      </c>
      <c r="C288" s="4">
        <v>0</v>
      </c>
      <c r="D288" s="4">
        <v>0</v>
      </c>
      <c r="E288" s="4">
        <f t="shared" si="44"/>
        <v>0</v>
      </c>
      <c r="F288" s="1">
        <v>0</v>
      </c>
      <c r="G288" s="1">
        <v>48782.49</v>
      </c>
      <c r="H288" s="4">
        <f t="shared" si="43"/>
        <v>48782.49</v>
      </c>
    </row>
    <row r="289" spans="1:8">
      <c r="A289" s="6">
        <v>216006</v>
      </c>
      <c r="B289" s="2" t="s">
        <v>75</v>
      </c>
      <c r="C289" s="4">
        <v>0</v>
      </c>
      <c r="D289" s="18">
        <v>19669</v>
      </c>
      <c r="E289" s="4">
        <f t="shared" si="44"/>
        <v>6294.08</v>
      </c>
      <c r="F289" s="1">
        <v>0</v>
      </c>
      <c r="G289" s="1">
        <v>19232</v>
      </c>
      <c r="H289" s="4">
        <f t="shared" si="43"/>
        <v>45195.08</v>
      </c>
    </row>
    <row r="290" spans="1:8">
      <c r="A290" s="6">
        <v>216011</v>
      </c>
      <c r="B290" s="2" t="s">
        <v>76</v>
      </c>
      <c r="C290" s="4">
        <v>0</v>
      </c>
      <c r="D290" s="4">
        <v>0</v>
      </c>
      <c r="E290" s="4">
        <f t="shared" si="44"/>
        <v>0</v>
      </c>
      <c r="F290" s="1">
        <v>0</v>
      </c>
      <c r="G290" s="1">
        <v>1700</v>
      </c>
      <c r="H290" s="4">
        <f t="shared" si="43"/>
        <v>1700</v>
      </c>
    </row>
    <row r="291" spans="1:8">
      <c r="A291" s="6">
        <v>216012</v>
      </c>
      <c r="B291" s="2" t="s">
        <v>77</v>
      </c>
      <c r="C291" s="4">
        <v>0</v>
      </c>
      <c r="D291" s="18">
        <v>19669</v>
      </c>
      <c r="E291" s="4">
        <f t="shared" si="44"/>
        <v>6294.08</v>
      </c>
      <c r="F291" s="1">
        <v>0</v>
      </c>
      <c r="G291" s="1">
        <v>3129.51</v>
      </c>
      <c r="H291" s="4">
        <f t="shared" si="43"/>
        <v>29092.590000000004</v>
      </c>
    </row>
    <row r="292" spans="1:8">
      <c r="A292" s="6">
        <v>870101</v>
      </c>
      <c r="B292" s="2" t="s">
        <v>78</v>
      </c>
      <c r="C292" s="4">
        <v>0</v>
      </c>
      <c r="D292" s="4">
        <v>0</v>
      </c>
      <c r="E292" s="4">
        <f t="shared" si="44"/>
        <v>0</v>
      </c>
      <c r="F292" s="1">
        <v>0</v>
      </c>
      <c r="G292" s="1">
        <v>847810</v>
      </c>
      <c r="H292" s="4">
        <f t="shared" si="43"/>
        <v>847810</v>
      </c>
    </row>
    <row r="293" spans="1:8">
      <c r="A293" s="6">
        <v>870102</v>
      </c>
      <c r="B293" s="2" t="s">
        <v>79</v>
      </c>
      <c r="C293" s="4">
        <v>0</v>
      </c>
      <c r="D293" s="4">
        <v>0</v>
      </c>
      <c r="E293" s="4">
        <f t="shared" si="44"/>
        <v>0</v>
      </c>
      <c r="F293" s="1">
        <v>0</v>
      </c>
      <c r="G293" s="1">
        <v>100000</v>
      </c>
      <c r="H293" s="4">
        <f t="shared" si="43"/>
        <v>100000</v>
      </c>
    </row>
    <row r="294" spans="1:8">
      <c r="C294" s="4"/>
      <c r="D294" s="1"/>
      <c r="E294" s="1" t="s">
        <v>300</v>
      </c>
      <c r="F294" s="1"/>
      <c r="G294" s="1"/>
      <c r="H294" s="1"/>
    </row>
    <row r="295" spans="1:8">
      <c r="B295" s="2" t="s">
        <v>311</v>
      </c>
      <c r="C295" s="11">
        <f t="shared" ref="C295:G295" si="45">SUM(C284:C294)</f>
        <v>0</v>
      </c>
      <c r="D295" s="19">
        <f t="shared" si="45"/>
        <v>2080924.31</v>
      </c>
      <c r="E295" s="11">
        <f t="shared" si="45"/>
        <v>665895.77919999999</v>
      </c>
      <c r="F295" s="11">
        <f t="shared" si="45"/>
        <v>0</v>
      </c>
      <c r="G295" s="11">
        <f t="shared" si="45"/>
        <v>1469865</v>
      </c>
      <c r="H295" s="16">
        <f t="shared" ref="H295" si="46">SUM(C295:G295)</f>
        <v>4216685.0892000003</v>
      </c>
    </row>
    <row r="296" spans="1:8">
      <c r="C296" s="4"/>
      <c r="D296" s="1"/>
      <c r="E296" s="1"/>
      <c r="F296" s="1"/>
      <c r="G296" s="1"/>
      <c r="H296" s="1"/>
    </row>
    <row r="297" spans="1:8">
      <c r="B297" s="10" t="s">
        <v>303</v>
      </c>
      <c r="C297" s="4"/>
      <c r="D297" s="1"/>
      <c r="E297" s="1"/>
      <c r="F297" s="1"/>
      <c r="G297" s="1"/>
      <c r="H297" s="1"/>
    </row>
    <row r="298" spans="1:8">
      <c r="A298" s="6">
        <v>210107</v>
      </c>
      <c r="B298" s="2" t="s">
        <v>80</v>
      </c>
      <c r="C298" s="4">
        <v>0</v>
      </c>
      <c r="D298" s="1">
        <v>0</v>
      </c>
      <c r="E298" s="1">
        <f>SUM(C298:D298)*0.32</f>
        <v>0</v>
      </c>
      <c r="F298" s="1">
        <v>0</v>
      </c>
      <c r="G298" s="1">
        <v>60793</v>
      </c>
      <c r="H298" s="4">
        <f t="shared" ref="H298:H319" si="47">SUM(C298:G298)</f>
        <v>60793</v>
      </c>
    </row>
    <row r="299" spans="1:8">
      <c r="A299" s="6">
        <v>219000</v>
      </c>
      <c r="B299" s="2" t="s">
        <v>303</v>
      </c>
      <c r="C299" s="1">
        <v>1254699.73</v>
      </c>
      <c r="D299" s="1">
        <v>0</v>
      </c>
      <c r="E299" s="1">
        <f t="shared" ref="E299:E319" si="48">SUM(C299:D299)*0.32</f>
        <v>401503.91360000003</v>
      </c>
      <c r="F299" s="1">
        <v>0</v>
      </c>
      <c r="G299" s="1">
        <v>0</v>
      </c>
      <c r="H299" s="4">
        <f t="shared" si="47"/>
        <v>1656203.6436000001</v>
      </c>
    </row>
    <row r="300" spans="1:8">
      <c r="A300" s="6">
        <v>219000</v>
      </c>
      <c r="B300" s="2" t="s">
        <v>81</v>
      </c>
      <c r="C300" s="1">
        <v>80000</v>
      </c>
      <c r="D300" s="18">
        <v>0</v>
      </c>
      <c r="E300" s="1">
        <f t="shared" si="48"/>
        <v>25600</v>
      </c>
      <c r="F300" s="1">
        <v>0</v>
      </c>
      <c r="G300" s="1">
        <v>0</v>
      </c>
      <c r="H300" s="4">
        <f t="shared" si="47"/>
        <v>105600</v>
      </c>
    </row>
    <row r="301" spans="1:8">
      <c r="A301" s="6">
        <v>219000</v>
      </c>
      <c r="B301" s="2" t="s">
        <v>82</v>
      </c>
      <c r="C301" s="4">
        <v>0</v>
      </c>
      <c r="D301" s="1">
        <v>0</v>
      </c>
      <c r="E301" s="1">
        <f t="shared" si="48"/>
        <v>0</v>
      </c>
      <c r="F301" s="1">
        <v>0</v>
      </c>
      <c r="G301" s="1">
        <v>33790</v>
      </c>
      <c r="H301" s="4">
        <f t="shared" si="47"/>
        <v>33790</v>
      </c>
    </row>
    <row r="302" spans="1:8">
      <c r="A302" s="6">
        <v>219001</v>
      </c>
      <c r="B302" s="2" t="s">
        <v>83</v>
      </c>
      <c r="C302" s="4">
        <v>0</v>
      </c>
      <c r="D302" s="1">
        <v>0</v>
      </c>
      <c r="E302" s="1">
        <f t="shared" si="48"/>
        <v>0</v>
      </c>
      <c r="F302" s="1">
        <v>0</v>
      </c>
      <c r="G302" s="1">
        <v>31695.5</v>
      </c>
      <c r="H302" s="4">
        <f t="shared" si="47"/>
        <v>31695.5</v>
      </c>
    </row>
    <row r="303" spans="1:8">
      <c r="A303" s="6">
        <v>219002</v>
      </c>
      <c r="B303" s="2" t="s">
        <v>84</v>
      </c>
      <c r="C303" s="4">
        <v>0</v>
      </c>
      <c r="D303" s="1">
        <v>0</v>
      </c>
      <c r="E303" s="1">
        <f t="shared" si="48"/>
        <v>0</v>
      </c>
      <c r="F303" s="1">
        <v>0</v>
      </c>
      <c r="G303" s="1">
        <v>0</v>
      </c>
      <c r="H303" s="4">
        <f t="shared" si="47"/>
        <v>0</v>
      </c>
    </row>
    <row r="304" spans="1:8">
      <c r="A304" s="6">
        <v>219003</v>
      </c>
      <c r="B304" s="2" t="s">
        <v>85</v>
      </c>
      <c r="C304" s="4">
        <v>0</v>
      </c>
      <c r="D304" s="1">
        <v>0</v>
      </c>
      <c r="E304" s="1">
        <f t="shared" si="48"/>
        <v>0</v>
      </c>
      <c r="F304" s="1">
        <v>0</v>
      </c>
      <c r="G304" s="1">
        <v>13</v>
      </c>
      <c r="H304" s="4">
        <f t="shared" si="47"/>
        <v>13</v>
      </c>
    </row>
    <row r="305" spans="1:8">
      <c r="A305" s="6">
        <v>219004</v>
      </c>
      <c r="B305" s="2" t="s">
        <v>86</v>
      </c>
      <c r="C305" s="4">
        <v>0</v>
      </c>
      <c r="D305" s="1">
        <v>0</v>
      </c>
      <c r="E305" s="1">
        <f t="shared" si="48"/>
        <v>0</v>
      </c>
      <c r="F305" s="1">
        <v>0</v>
      </c>
      <c r="G305" s="1">
        <v>0</v>
      </c>
      <c r="H305" s="4">
        <f t="shared" si="47"/>
        <v>0</v>
      </c>
    </row>
    <row r="306" spans="1:8">
      <c r="A306" s="6">
        <v>219005</v>
      </c>
      <c r="B306" s="2" t="s">
        <v>87</v>
      </c>
      <c r="C306" s="4">
        <v>0</v>
      </c>
      <c r="D306" s="1">
        <v>0</v>
      </c>
      <c r="E306" s="1">
        <f t="shared" si="48"/>
        <v>0</v>
      </c>
      <c r="F306" s="1">
        <v>0</v>
      </c>
      <c r="G306" s="1">
        <v>0</v>
      </c>
      <c r="H306" s="4">
        <f t="shared" si="47"/>
        <v>0</v>
      </c>
    </row>
    <row r="307" spans="1:8">
      <c r="A307" s="6">
        <v>219006</v>
      </c>
      <c r="B307" s="2" t="s">
        <v>88</v>
      </c>
      <c r="C307" s="4">
        <v>0</v>
      </c>
      <c r="D307" s="1">
        <v>0</v>
      </c>
      <c r="E307" s="1">
        <f t="shared" si="48"/>
        <v>0</v>
      </c>
      <c r="F307" s="1">
        <v>0</v>
      </c>
      <c r="G307" s="1">
        <v>0</v>
      </c>
      <c r="H307" s="4">
        <f t="shared" si="47"/>
        <v>0</v>
      </c>
    </row>
    <row r="308" spans="1:8">
      <c r="A308" s="6">
        <v>219007</v>
      </c>
      <c r="B308" s="2" t="s">
        <v>89</v>
      </c>
      <c r="C308" s="4">
        <v>0</v>
      </c>
      <c r="D308" s="1">
        <v>0</v>
      </c>
      <c r="E308" s="1">
        <f t="shared" si="48"/>
        <v>0</v>
      </c>
      <c r="F308" s="1">
        <v>0</v>
      </c>
      <c r="G308" s="1">
        <v>10</v>
      </c>
      <c r="H308" s="4">
        <f t="shared" si="47"/>
        <v>10</v>
      </c>
    </row>
    <row r="309" spans="1:8">
      <c r="A309" s="6">
        <v>219008</v>
      </c>
      <c r="B309" s="2" t="s">
        <v>90</v>
      </c>
      <c r="C309" s="4">
        <v>0</v>
      </c>
      <c r="D309" s="1">
        <v>0</v>
      </c>
      <c r="E309" s="1">
        <f t="shared" si="48"/>
        <v>0</v>
      </c>
      <c r="F309" s="1">
        <v>0</v>
      </c>
      <c r="G309" s="1">
        <v>0</v>
      </c>
      <c r="H309" s="4">
        <f t="shared" si="47"/>
        <v>0</v>
      </c>
    </row>
    <row r="310" spans="1:8">
      <c r="A310" s="6">
        <v>219009</v>
      </c>
      <c r="B310" s="2" t="s">
        <v>91</v>
      </c>
      <c r="C310" s="4">
        <v>0</v>
      </c>
      <c r="D310" s="1">
        <v>0</v>
      </c>
      <c r="E310" s="1">
        <f t="shared" si="48"/>
        <v>0</v>
      </c>
      <c r="F310" s="1">
        <v>0</v>
      </c>
      <c r="G310" s="1">
        <v>0</v>
      </c>
      <c r="H310" s="4">
        <f t="shared" si="47"/>
        <v>0</v>
      </c>
    </row>
    <row r="311" spans="1:8">
      <c r="A311" s="6">
        <v>219011</v>
      </c>
      <c r="B311" s="2" t="s">
        <v>92</v>
      </c>
      <c r="C311" s="4">
        <v>0</v>
      </c>
      <c r="D311" s="1">
        <v>0</v>
      </c>
      <c r="E311" s="1">
        <f t="shared" si="48"/>
        <v>0</v>
      </c>
      <c r="F311" s="1">
        <v>0</v>
      </c>
      <c r="G311" s="1">
        <v>0</v>
      </c>
      <c r="H311" s="4">
        <f t="shared" si="47"/>
        <v>0</v>
      </c>
    </row>
    <row r="312" spans="1:8">
      <c r="A312" s="6">
        <v>219012</v>
      </c>
      <c r="B312" s="2" t="s">
        <v>93</v>
      </c>
      <c r="C312" s="4">
        <v>0</v>
      </c>
      <c r="D312" s="1">
        <v>0</v>
      </c>
      <c r="E312" s="1">
        <f t="shared" si="48"/>
        <v>0</v>
      </c>
      <c r="F312" s="1">
        <v>0</v>
      </c>
      <c r="G312" s="1">
        <v>0</v>
      </c>
      <c r="H312" s="4">
        <f t="shared" si="47"/>
        <v>0</v>
      </c>
    </row>
    <row r="313" spans="1:8">
      <c r="A313" s="6">
        <v>219020</v>
      </c>
      <c r="B313" s="2" t="s">
        <v>94</v>
      </c>
      <c r="C313" s="4">
        <v>0</v>
      </c>
      <c r="D313" s="1">
        <v>0</v>
      </c>
      <c r="E313" s="1">
        <f t="shared" si="48"/>
        <v>0</v>
      </c>
      <c r="F313" s="1">
        <v>0</v>
      </c>
      <c r="G313" s="1">
        <v>28519.5</v>
      </c>
      <c r="H313" s="4">
        <f t="shared" si="47"/>
        <v>28519.5</v>
      </c>
    </row>
    <row r="314" spans="1:8">
      <c r="A314" s="6">
        <v>219021</v>
      </c>
      <c r="B314" s="2" t="s">
        <v>95</v>
      </c>
      <c r="C314" s="4">
        <v>0</v>
      </c>
      <c r="D314" s="1">
        <v>0</v>
      </c>
      <c r="E314" s="1">
        <f t="shared" si="48"/>
        <v>0</v>
      </c>
      <c r="F314" s="1">
        <v>0</v>
      </c>
      <c r="G314" s="1">
        <v>3</v>
      </c>
      <c r="H314" s="4">
        <f t="shared" si="47"/>
        <v>3</v>
      </c>
    </row>
    <row r="315" spans="1:8">
      <c r="A315" s="6">
        <v>219022</v>
      </c>
      <c r="B315" s="2" t="s">
        <v>96</v>
      </c>
      <c r="C315" s="4">
        <v>0</v>
      </c>
      <c r="D315" s="1">
        <v>0</v>
      </c>
      <c r="E315" s="1">
        <f t="shared" si="48"/>
        <v>0</v>
      </c>
      <c r="F315" s="1">
        <v>0</v>
      </c>
      <c r="G315" s="1">
        <v>2</v>
      </c>
      <c r="H315" s="4">
        <f t="shared" si="47"/>
        <v>2</v>
      </c>
    </row>
    <row r="316" spans="1:8">
      <c r="A316" s="6">
        <v>219024</v>
      </c>
      <c r="B316" s="2" t="s">
        <v>97</v>
      </c>
      <c r="C316" s="4">
        <v>0</v>
      </c>
      <c r="D316" s="1">
        <v>0</v>
      </c>
      <c r="E316" s="1">
        <f t="shared" si="48"/>
        <v>0</v>
      </c>
      <c r="F316" s="1">
        <v>0</v>
      </c>
      <c r="G316" s="1">
        <v>23</v>
      </c>
      <c r="H316" s="4">
        <f t="shared" si="47"/>
        <v>23</v>
      </c>
    </row>
    <row r="317" spans="1:8">
      <c r="A317" s="6">
        <v>219025</v>
      </c>
      <c r="B317" s="2" t="s">
        <v>98</v>
      </c>
      <c r="C317" s="4">
        <v>0</v>
      </c>
      <c r="D317" s="1">
        <v>0</v>
      </c>
      <c r="E317" s="1">
        <f t="shared" si="48"/>
        <v>0</v>
      </c>
      <c r="F317" s="1">
        <v>0</v>
      </c>
      <c r="G317" s="1">
        <v>0</v>
      </c>
      <c r="H317" s="4">
        <f t="shared" si="47"/>
        <v>0</v>
      </c>
    </row>
    <row r="318" spans="1:8">
      <c r="A318" s="6">
        <v>219027</v>
      </c>
      <c r="B318" s="2" t="s">
        <v>99</v>
      </c>
      <c r="C318" s="4">
        <v>0</v>
      </c>
      <c r="D318" s="1">
        <v>0</v>
      </c>
      <c r="E318" s="1">
        <f t="shared" si="48"/>
        <v>0</v>
      </c>
      <c r="F318" s="1">
        <v>0</v>
      </c>
      <c r="G318" s="1">
        <v>0</v>
      </c>
      <c r="H318" s="4">
        <f t="shared" si="47"/>
        <v>0</v>
      </c>
    </row>
    <row r="319" spans="1:8">
      <c r="A319" s="6">
        <v>219029</v>
      </c>
      <c r="B319" s="2" t="s">
        <v>100</v>
      </c>
      <c r="C319" s="4">
        <v>0</v>
      </c>
      <c r="D319" s="1">
        <v>0</v>
      </c>
      <c r="E319" s="1">
        <f t="shared" si="48"/>
        <v>0</v>
      </c>
      <c r="F319" s="1">
        <v>0</v>
      </c>
      <c r="G319" s="1">
        <v>0</v>
      </c>
      <c r="H319" s="4">
        <f t="shared" si="47"/>
        <v>0</v>
      </c>
    </row>
    <row r="320" spans="1:8">
      <c r="C320" s="4"/>
      <c r="D320" s="1"/>
      <c r="E320" s="1"/>
      <c r="F320" s="1"/>
      <c r="G320" s="1"/>
      <c r="H320" s="1"/>
    </row>
    <row r="321" spans="1:8">
      <c r="B321" s="2" t="s">
        <v>304</v>
      </c>
      <c r="C321" s="11">
        <f t="shared" ref="C321:G321" si="49">SUM(C298:C320)</f>
        <v>1334699.73</v>
      </c>
      <c r="D321" s="19">
        <f t="shared" si="49"/>
        <v>0</v>
      </c>
      <c r="E321" s="11">
        <f t="shared" si="49"/>
        <v>427103.91360000003</v>
      </c>
      <c r="F321" s="11">
        <f t="shared" si="49"/>
        <v>0</v>
      </c>
      <c r="G321" s="11">
        <f t="shared" si="49"/>
        <v>154849</v>
      </c>
      <c r="H321" s="16">
        <f t="shared" ref="H321" si="50">SUM(C321:G321)</f>
        <v>1916652.6436000001</v>
      </c>
    </row>
    <row r="322" spans="1:8">
      <c r="C322" s="1"/>
      <c r="D322" s="1"/>
      <c r="E322" s="1"/>
      <c r="F322" s="1"/>
      <c r="G322" s="1"/>
      <c r="H322" s="1"/>
    </row>
    <row r="323" spans="1:8">
      <c r="B323" s="10" t="s">
        <v>333</v>
      </c>
      <c r="C323" s="4"/>
      <c r="D323" s="1"/>
      <c r="E323" s="1"/>
      <c r="F323" s="1"/>
      <c r="G323" s="1"/>
      <c r="H323" s="1"/>
    </row>
    <row r="324" spans="1:8">
      <c r="A324" s="6">
        <v>214010</v>
      </c>
      <c r="B324" s="2" t="s">
        <v>101</v>
      </c>
      <c r="C324" s="1">
        <v>38825</v>
      </c>
      <c r="D324" s="18">
        <v>75801.119999999995</v>
      </c>
      <c r="E324" s="1">
        <f>SUM(C324:D324)*0.32</f>
        <v>36680.358399999997</v>
      </c>
      <c r="F324" s="1">
        <v>0</v>
      </c>
      <c r="G324" s="1">
        <v>292213</v>
      </c>
      <c r="H324" s="4">
        <f t="shared" ref="H324:H337" si="51">SUM(C324:G324)</f>
        <v>443519.47840000002</v>
      </c>
    </row>
    <row r="325" spans="1:8">
      <c r="A325" s="6">
        <v>214012</v>
      </c>
      <c r="B325" s="2" t="s">
        <v>102</v>
      </c>
      <c r="C325" s="1">
        <v>0</v>
      </c>
      <c r="D325" s="18">
        <v>61312.05</v>
      </c>
      <c r="E325" s="1">
        <f t="shared" ref="E325:E337" si="52">SUM(C325:D325)*0.32</f>
        <v>19619.856</v>
      </c>
      <c r="F325" s="1">
        <v>0</v>
      </c>
      <c r="G325" s="1">
        <v>10750</v>
      </c>
      <c r="H325" s="4">
        <f t="shared" si="51"/>
        <v>91681.906000000003</v>
      </c>
    </row>
    <row r="326" spans="1:8">
      <c r="A326" s="6">
        <v>215004</v>
      </c>
      <c r="B326" s="2" t="s">
        <v>103</v>
      </c>
      <c r="C326" s="1">
        <v>135000</v>
      </c>
      <c r="D326" s="18">
        <v>32621.88</v>
      </c>
      <c r="E326" s="1">
        <f t="shared" si="52"/>
        <v>53639.001600000003</v>
      </c>
      <c r="F326" s="1">
        <v>0</v>
      </c>
      <c r="G326" s="1">
        <v>10370</v>
      </c>
      <c r="H326" s="4">
        <f t="shared" si="51"/>
        <v>231630.88160000002</v>
      </c>
    </row>
    <row r="327" spans="1:8">
      <c r="A327" s="6">
        <v>215022</v>
      </c>
      <c r="B327" s="2" t="s">
        <v>104</v>
      </c>
      <c r="C327" s="1">
        <v>0</v>
      </c>
      <c r="D327" s="18">
        <f>6000+2000</f>
        <v>8000</v>
      </c>
      <c r="E327" s="1">
        <f t="shared" si="52"/>
        <v>2560</v>
      </c>
      <c r="F327" s="1">
        <v>0</v>
      </c>
      <c r="G327" s="1">
        <v>4667</v>
      </c>
      <c r="H327" s="4">
        <f t="shared" si="51"/>
        <v>15227</v>
      </c>
    </row>
    <row r="328" spans="1:8">
      <c r="A328" s="6">
        <v>215029</v>
      </c>
      <c r="B328" s="2" t="s">
        <v>105</v>
      </c>
      <c r="C328" s="1">
        <v>0</v>
      </c>
      <c r="D328" s="1">
        <v>0</v>
      </c>
      <c r="E328" s="1">
        <f t="shared" si="52"/>
        <v>0</v>
      </c>
      <c r="F328" s="1">
        <v>0</v>
      </c>
      <c r="G328" s="1">
        <v>970</v>
      </c>
      <c r="H328" s="4">
        <f t="shared" si="51"/>
        <v>970</v>
      </c>
    </row>
    <row r="329" spans="1:8">
      <c r="A329" s="6">
        <v>215037</v>
      </c>
      <c r="B329" s="2" t="s">
        <v>106</v>
      </c>
      <c r="C329" s="1">
        <v>0</v>
      </c>
      <c r="D329" s="1">
        <v>0</v>
      </c>
      <c r="E329" s="1">
        <f t="shared" si="52"/>
        <v>0</v>
      </c>
      <c r="F329" s="1">
        <v>0</v>
      </c>
      <c r="G329" s="1">
        <v>26263</v>
      </c>
      <c r="H329" s="4">
        <f t="shared" si="51"/>
        <v>26263</v>
      </c>
    </row>
    <row r="330" spans="1:8">
      <c r="A330" s="6">
        <v>215055</v>
      </c>
      <c r="B330" s="2" t="s">
        <v>107</v>
      </c>
      <c r="C330" s="1">
        <v>0</v>
      </c>
      <c r="D330" s="1">
        <v>0</v>
      </c>
      <c r="E330" s="1">
        <f t="shared" si="52"/>
        <v>0</v>
      </c>
      <c r="F330" s="1">
        <v>0</v>
      </c>
      <c r="G330" s="1">
        <v>2425</v>
      </c>
      <c r="H330" s="4">
        <f t="shared" si="51"/>
        <v>2425</v>
      </c>
    </row>
    <row r="331" spans="1:8">
      <c r="A331" s="6">
        <v>215067</v>
      </c>
      <c r="B331" s="2" t="s">
        <v>108</v>
      </c>
      <c r="C331" s="1">
        <v>136500</v>
      </c>
      <c r="D331" s="18">
        <v>77572.03</v>
      </c>
      <c r="E331" s="1">
        <f t="shared" si="52"/>
        <v>68503.049599999998</v>
      </c>
      <c r="F331" s="1">
        <v>0</v>
      </c>
      <c r="G331" s="1">
        <v>19975</v>
      </c>
      <c r="H331" s="4">
        <f t="shared" si="51"/>
        <v>302550.0796</v>
      </c>
    </row>
    <row r="332" spans="1:8">
      <c r="A332" s="6">
        <v>215080</v>
      </c>
      <c r="B332" s="2" t="s">
        <v>109</v>
      </c>
      <c r="C332" s="1">
        <v>0</v>
      </c>
      <c r="D332" s="1">
        <v>0</v>
      </c>
      <c r="E332" s="1">
        <f t="shared" si="52"/>
        <v>0</v>
      </c>
      <c r="F332" s="1">
        <v>0</v>
      </c>
      <c r="G332" s="1">
        <v>11300</v>
      </c>
      <c r="H332" s="4">
        <f t="shared" si="51"/>
        <v>11300</v>
      </c>
    </row>
    <row r="333" spans="1:8">
      <c r="A333" s="6">
        <v>216000</v>
      </c>
      <c r="B333" s="2" t="s">
        <v>110</v>
      </c>
      <c r="C333" s="1">
        <v>0</v>
      </c>
      <c r="D333" s="1">
        <v>0</v>
      </c>
      <c r="E333" s="1">
        <f t="shared" si="52"/>
        <v>0</v>
      </c>
      <c r="F333" s="1">
        <v>0</v>
      </c>
      <c r="G333" s="1">
        <v>29000</v>
      </c>
      <c r="H333" s="4">
        <f t="shared" si="51"/>
        <v>29000</v>
      </c>
    </row>
    <row r="334" spans="1:8">
      <c r="A334" s="6">
        <v>216004</v>
      </c>
      <c r="B334" s="2" t="s">
        <v>111</v>
      </c>
      <c r="C334" s="1">
        <v>0</v>
      </c>
      <c r="D334" s="1">
        <v>0</v>
      </c>
      <c r="E334" s="1">
        <f t="shared" si="52"/>
        <v>0</v>
      </c>
      <c r="F334" s="1">
        <v>0</v>
      </c>
      <c r="G334" s="1">
        <v>40000</v>
      </c>
      <c r="H334" s="4">
        <f t="shared" si="51"/>
        <v>40000</v>
      </c>
    </row>
    <row r="335" spans="1:8">
      <c r="A335" s="6">
        <v>216007</v>
      </c>
      <c r="B335" s="2" t="s">
        <v>112</v>
      </c>
      <c r="C335" s="1">
        <v>0</v>
      </c>
      <c r="D335" s="18">
        <v>551810.4</v>
      </c>
      <c r="E335" s="1">
        <f t="shared" si="52"/>
        <v>176579.32800000001</v>
      </c>
      <c r="F335" s="1">
        <v>0</v>
      </c>
      <c r="G335" s="1">
        <v>43100</v>
      </c>
      <c r="H335" s="4">
        <f t="shared" si="51"/>
        <v>771489.728</v>
      </c>
    </row>
    <row r="336" spans="1:8">
      <c r="A336" s="6">
        <v>216008</v>
      </c>
      <c r="B336" s="2" t="s">
        <v>113</v>
      </c>
      <c r="C336" s="1">
        <v>85501</v>
      </c>
      <c r="D336" s="18">
        <v>201777.85</v>
      </c>
      <c r="E336" s="1">
        <f t="shared" si="52"/>
        <v>91929.231999999989</v>
      </c>
      <c r="F336" s="1">
        <v>0</v>
      </c>
      <c r="G336" s="1">
        <v>38781</v>
      </c>
      <c r="H336" s="4">
        <f t="shared" si="51"/>
        <v>417989.08199999994</v>
      </c>
    </row>
    <row r="337" spans="1:8">
      <c r="A337" s="6">
        <v>216020</v>
      </c>
      <c r="B337" s="2" t="s">
        <v>194</v>
      </c>
      <c r="C337" s="1">
        <v>0</v>
      </c>
      <c r="D337" s="1">
        <v>0</v>
      </c>
      <c r="E337" s="1">
        <f t="shared" si="52"/>
        <v>0</v>
      </c>
      <c r="F337" s="1">
        <v>0</v>
      </c>
      <c r="G337" s="1">
        <v>10000</v>
      </c>
      <c r="H337" s="4">
        <f t="shared" si="51"/>
        <v>10000</v>
      </c>
    </row>
    <row r="338" spans="1:8">
      <c r="C338" s="1"/>
      <c r="D338" s="1"/>
      <c r="E338" s="1" t="s">
        <v>300</v>
      </c>
      <c r="F338" s="1"/>
      <c r="G338" s="1"/>
      <c r="H338" s="1"/>
    </row>
    <row r="339" spans="1:8">
      <c r="B339" s="2" t="s">
        <v>330</v>
      </c>
      <c r="C339" s="11">
        <f t="shared" ref="C339:G339" si="53">SUM(C323:C338)</f>
        <v>395826</v>
      </c>
      <c r="D339" s="19">
        <f t="shared" si="53"/>
        <v>1008895.33</v>
      </c>
      <c r="E339" s="11">
        <f t="shared" si="53"/>
        <v>449510.82559999998</v>
      </c>
      <c r="F339" s="11">
        <f t="shared" si="53"/>
        <v>0</v>
      </c>
      <c r="G339" s="11">
        <f t="shared" si="53"/>
        <v>539814</v>
      </c>
      <c r="H339" s="16">
        <f t="shared" ref="H339" si="54">SUM(C339:G339)</f>
        <v>2394046.1556000002</v>
      </c>
    </row>
    <row r="340" spans="1:8">
      <c r="C340" s="4"/>
      <c r="D340" s="1"/>
      <c r="E340" s="1"/>
      <c r="F340" s="1"/>
      <c r="G340" s="1"/>
      <c r="H340" s="1"/>
    </row>
    <row r="341" spans="1:8">
      <c r="B341" s="10" t="s">
        <v>312</v>
      </c>
      <c r="C341" s="4"/>
      <c r="D341" s="1"/>
      <c r="E341" s="1"/>
      <c r="F341" s="1"/>
      <c r="G341" s="1"/>
      <c r="H341" s="1"/>
    </row>
    <row r="342" spans="1:8">
      <c r="A342" s="6">
        <v>111131</v>
      </c>
      <c r="B342" s="2" t="s">
        <v>118</v>
      </c>
      <c r="C342" s="4">
        <v>0</v>
      </c>
      <c r="D342" s="1">
        <v>0</v>
      </c>
      <c r="E342" s="1">
        <f>SUM(C342:D342)*0.32</f>
        <v>0</v>
      </c>
      <c r="F342" s="1">
        <v>0</v>
      </c>
      <c r="G342" s="1">
        <v>400000</v>
      </c>
      <c r="H342" s="4">
        <f t="shared" ref="H342:H393" si="55">SUM(C342:G342)</f>
        <v>400000</v>
      </c>
    </row>
    <row r="343" spans="1:8">
      <c r="A343" s="6">
        <v>111140</v>
      </c>
      <c r="B343" s="2" t="s">
        <v>119</v>
      </c>
      <c r="C343" s="4">
        <v>0</v>
      </c>
      <c r="D343" s="1">
        <v>0</v>
      </c>
      <c r="E343" s="1">
        <f t="shared" ref="E343:E392" si="56">SUM(C343:D343)*0.32</f>
        <v>0</v>
      </c>
      <c r="F343" s="1">
        <v>0</v>
      </c>
      <c r="G343" s="1">
        <v>100000</v>
      </c>
      <c r="H343" s="4">
        <f t="shared" si="55"/>
        <v>100000</v>
      </c>
    </row>
    <row r="344" spans="1:8">
      <c r="A344" s="6">
        <v>210041</v>
      </c>
      <c r="B344" s="2" t="s">
        <v>120</v>
      </c>
      <c r="C344" s="4">
        <v>0</v>
      </c>
      <c r="D344" s="1">
        <v>0</v>
      </c>
      <c r="E344" s="1">
        <f t="shared" si="56"/>
        <v>0</v>
      </c>
      <c r="F344" s="1">
        <v>0</v>
      </c>
      <c r="G344" s="1">
        <v>50000</v>
      </c>
      <c r="H344" s="4">
        <f t="shared" si="55"/>
        <v>50000</v>
      </c>
    </row>
    <row r="345" spans="1:8">
      <c r="A345" s="6">
        <v>214005</v>
      </c>
      <c r="B345" s="2" t="s">
        <v>121</v>
      </c>
      <c r="C345" s="4">
        <v>0</v>
      </c>
      <c r="D345" s="1">
        <v>0</v>
      </c>
      <c r="E345" s="1">
        <f t="shared" si="56"/>
        <v>0</v>
      </c>
      <c r="F345" s="1">
        <v>0</v>
      </c>
      <c r="G345" s="1">
        <v>1977468</v>
      </c>
      <c r="H345" s="4">
        <f t="shared" si="55"/>
        <v>1977468</v>
      </c>
    </row>
    <row r="346" spans="1:8">
      <c r="A346" s="6">
        <v>214018</v>
      </c>
      <c r="B346" s="2" t="s">
        <v>122</v>
      </c>
      <c r="C346" s="4">
        <v>0</v>
      </c>
      <c r="D346" s="1">
        <v>0</v>
      </c>
      <c r="E346" s="1">
        <f t="shared" si="56"/>
        <v>0</v>
      </c>
      <c r="F346" s="1">
        <v>0</v>
      </c>
      <c r="G346" s="1">
        <v>243203.52</v>
      </c>
      <c r="H346" s="4">
        <f t="shared" si="55"/>
        <v>243203.52</v>
      </c>
    </row>
    <row r="347" spans="1:8">
      <c r="A347" s="6">
        <v>215008</v>
      </c>
      <c r="B347" s="2" t="s">
        <v>123</v>
      </c>
      <c r="C347" s="4">
        <v>0</v>
      </c>
      <c r="D347" s="1">
        <v>0</v>
      </c>
      <c r="E347" s="1">
        <f t="shared" si="56"/>
        <v>0</v>
      </c>
      <c r="F347" s="1">
        <v>0</v>
      </c>
      <c r="G347" s="1">
        <v>504401</v>
      </c>
      <c r="H347" s="4">
        <f t="shared" si="55"/>
        <v>504401</v>
      </c>
    </row>
    <row r="348" spans="1:8">
      <c r="A348" s="6">
        <v>215009</v>
      </c>
      <c r="B348" s="2" t="s">
        <v>124</v>
      </c>
      <c r="C348" s="4">
        <v>0</v>
      </c>
      <c r="D348" s="1">
        <v>0</v>
      </c>
      <c r="E348" s="1">
        <f t="shared" si="56"/>
        <v>0</v>
      </c>
      <c r="F348" s="1">
        <v>0</v>
      </c>
      <c r="G348" s="1">
        <v>1111000</v>
      </c>
      <c r="H348" s="4">
        <f t="shared" si="55"/>
        <v>1111000</v>
      </c>
    </row>
    <row r="349" spans="1:8">
      <c r="A349" s="6">
        <v>215015</v>
      </c>
      <c r="B349" s="2" t="s">
        <v>125</v>
      </c>
      <c r="C349" s="4">
        <v>0</v>
      </c>
      <c r="D349" s="1">
        <v>0</v>
      </c>
      <c r="E349" s="1">
        <f t="shared" si="56"/>
        <v>0</v>
      </c>
      <c r="F349" s="1">
        <v>0</v>
      </c>
      <c r="G349" s="1">
        <v>58535</v>
      </c>
      <c r="H349" s="4">
        <f t="shared" si="55"/>
        <v>58535</v>
      </c>
    </row>
    <row r="350" spans="1:8">
      <c r="A350" s="6">
        <v>215021</v>
      </c>
      <c r="B350" s="2" t="s">
        <v>126</v>
      </c>
      <c r="C350" s="4">
        <v>0</v>
      </c>
      <c r="D350" s="1">
        <v>0</v>
      </c>
      <c r="E350" s="1">
        <f t="shared" si="56"/>
        <v>0</v>
      </c>
      <c r="F350" s="1">
        <v>0</v>
      </c>
      <c r="G350" s="1">
        <v>70527</v>
      </c>
      <c r="H350" s="4">
        <f t="shared" si="55"/>
        <v>70527</v>
      </c>
    </row>
    <row r="351" spans="1:8">
      <c r="A351" s="6">
        <v>215063</v>
      </c>
      <c r="B351" s="2" t="s">
        <v>127</v>
      </c>
      <c r="C351" s="4">
        <v>0</v>
      </c>
      <c r="D351" s="1">
        <v>0</v>
      </c>
      <c r="E351" s="1">
        <f t="shared" si="56"/>
        <v>0</v>
      </c>
      <c r="F351" s="1">
        <v>0</v>
      </c>
      <c r="G351" s="1">
        <v>12000</v>
      </c>
      <c r="H351" s="4">
        <f t="shared" si="55"/>
        <v>12000</v>
      </c>
    </row>
    <row r="352" spans="1:8">
      <c r="A352" s="6">
        <v>215073</v>
      </c>
      <c r="B352" s="2" t="s">
        <v>35</v>
      </c>
      <c r="C352" s="4">
        <v>0</v>
      </c>
      <c r="D352" s="1">
        <v>0</v>
      </c>
      <c r="E352" s="1">
        <f t="shared" si="56"/>
        <v>0</v>
      </c>
      <c r="F352" s="1">
        <v>0</v>
      </c>
      <c r="G352" s="1">
        <v>10545</v>
      </c>
      <c r="H352" s="4">
        <f t="shared" si="55"/>
        <v>10545</v>
      </c>
    </row>
    <row r="353" spans="1:8">
      <c r="A353" s="6">
        <v>215082</v>
      </c>
      <c r="B353" s="2" t="s">
        <v>128</v>
      </c>
      <c r="C353" s="4">
        <v>0</v>
      </c>
      <c r="D353" s="1">
        <v>0</v>
      </c>
      <c r="E353" s="1">
        <f t="shared" si="56"/>
        <v>0</v>
      </c>
      <c r="F353" s="1">
        <v>0</v>
      </c>
      <c r="G353" s="1">
        <v>225000</v>
      </c>
      <c r="H353" s="4">
        <f t="shared" si="55"/>
        <v>225000</v>
      </c>
    </row>
    <row r="354" spans="1:8">
      <c r="A354" s="6">
        <v>215085</v>
      </c>
      <c r="B354" s="2" t="s">
        <v>129</v>
      </c>
      <c r="C354" s="4">
        <v>0</v>
      </c>
      <c r="D354" s="1">
        <v>0</v>
      </c>
      <c r="E354" s="1">
        <f t="shared" si="56"/>
        <v>0</v>
      </c>
      <c r="F354" s="1">
        <v>0</v>
      </c>
      <c r="G354" s="1">
        <v>25000</v>
      </c>
      <c r="H354" s="4">
        <f t="shared" si="55"/>
        <v>25000</v>
      </c>
    </row>
    <row r="355" spans="1:8">
      <c r="A355" s="6">
        <v>215091</v>
      </c>
      <c r="B355" s="2" t="s">
        <v>130</v>
      </c>
      <c r="C355" s="4">
        <v>0</v>
      </c>
      <c r="D355" s="1">
        <v>0</v>
      </c>
      <c r="E355" s="1">
        <f t="shared" si="56"/>
        <v>0</v>
      </c>
      <c r="F355" s="1">
        <v>0</v>
      </c>
      <c r="G355" s="1">
        <v>210000</v>
      </c>
      <c r="H355" s="4">
        <f t="shared" si="55"/>
        <v>210000</v>
      </c>
    </row>
    <row r="356" spans="1:8">
      <c r="A356" s="6">
        <v>215128</v>
      </c>
      <c r="B356" s="2" t="s">
        <v>131</v>
      </c>
      <c r="C356" s="4">
        <v>0</v>
      </c>
      <c r="D356" s="1">
        <v>0</v>
      </c>
      <c r="E356" s="1">
        <f t="shared" si="56"/>
        <v>0</v>
      </c>
      <c r="F356" s="1">
        <v>0</v>
      </c>
      <c r="G356" s="1">
        <v>45000</v>
      </c>
      <c r="H356" s="4">
        <f t="shared" si="55"/>
        <v>45000</v>
      </c>
    </row>
    <row r="357" spans="1:8">
      <c r="A357" s="6">
        <v>215202</v>
      </c>
      <c r="B357" s="2" t="s">
        <v>37</v>
      </c>
      <c r="C357" s="4">
        <v>0</v>
      </c>
      <c r="D357" s="1">
        <v>0</v>
      </c>
      <c r="E357" s="1">
        <f t="shared" si="56"/>
        <v>0</v>
      </c>
      <c r="F357" s="1">
        <v>0</v>
      </c>
      <c r="G357" s="1">
        <v>59803</v>
      </c>
      <c r="H357" s="4">
        <f t="shared" si="55"/>
        <v>59803</v>
      </c>
    </row>
    <row r="358" spans="1:8">
      <c r="A358" s="6">
        <v>215300</v>
      </c>
      <c r="B358" s="2" t="s">
        <v>132</v>
      </c>
      <c r="C358" s="4">
        <v>0</v>
      </c>
      <c r="D358" s="1">
        <v>0</v>
      </c>
      <c r="E358" s="1">
        <f t="shared" si="56"/>
        <v>0</v>
      </c>
      <c r="F358" s="1">
        <v>0</v>
      </c>
      <c r="G358" s="1">
        <v>20000</v>
      </c>
      <c r="H358" s="4">
        <f t="shared" si="55"/>
        <v>20000</v>
      </c>
    </row>
    <row r="359" spans="1:8">
      <c r="A359" s="6">
        <v>215301</v>
      </c>
      <c r="B359" s="2" t="s">
        <v>49</v>
      </c>
      <c r="C359" s="4">
        <v>0</v>
      </c>
      <c r="D359" s="1">
        <v>0</v>
      </c>
      <c r="E359" s="1">
        <f t="shared" si="56"/>
        <v>0</v>
      </c>
      <c r="F359" s="1">
        <v>0</v>
      </c>
      <c r="G359" s="1">
        <v>20000</v>
      </c>
      <c r="H359" s="4">
        <f t="shared" si="55"/>
        <v>20000</v>
      </c>
    </row>
    <row r="360" spans="1:8">
      <c r="A360" s="6">
        <v>215302</v>
      </c>
      <c r="B360" s="2" t="s">
        <v>133</v>
      </c>
      <c r="C360" s="4">
        <v>0</v>
      </c>
      <c r="D360" s="1">
        <v>0</v>
      </c>
      <c r="E360" s="1">
        <f t="shared" si="56"/>
        <v>0</v>
      </c>
      <c r="F360" s="1">
        <v>0</v>
      </c>
      <c r="G360" s="1">
        <v>30000</v>
      </c>
      <c r="H360" s="4">
        <f t="shared" si="55"/>
        <v>30000</v>
      </c>
    </row>
    <row r="361" spans="1:8">
      <c r="A361" s="6">
        <v>215303</v>
      </c>
      <c r="B361" s="2" t="s">
        <v>134</v>
      </c>
      <c r="C361" s="4">
        <v>0</v>
      </c>
      <c r="D361" s="1">
        <v>0</v>
      </c>
      <c r="E361" s="1">
        <f t="shared" si="56"/>
        <v>0</v>
      </c>
      <c r="F361" s="1">
        <v>0</v>
      </c>
      <c r="G361" s="1">
        <v>20000</v>
      </c>
      <c r="H361" s="4">
        <f t="shared" si="55"/>
        <v>20000</v>
      </c>
    </row>
    <row r="362" spans="1:8">
      <c r="A362" s="6">
        <v>215304</v>
      </c>
      <c r="B362" s="2" t="s">
        <v>135</v>
      </c>
      <c r="C362" s="4">
        <v>0</v>
      </c>
      <c r="D362" s="1">
        <v>0</v>
      </c>
      <c r="E362" s="1">
        <f t="shared" si="56"/>
        <v>0</v>
      </c>
      <c r="F362" s="1">
        <v>0</v>
      </c>
      <c r="G362" s="1">
        <v>80000</v>
      </c>
      <c r="H362" s="4">
        <f t="shared" si="55"/>
        <v>80000</v>
      </c>
    </row>
    <row r="363" spans="1:8">
      <c r="A363" s="6">
        <v>215305</v>
      </c>
      <c r="B363" s="2" t="s">
        <v>136</v>
      </c>
      <c r="C363" s="4">
        <v>0</v>
      </c>
      <c r="D363" s="1">
        <v>0</v>
      </c>
      <c r="E363" s="1">
        <f t="shared" si="56"/>
        <v>0</v>
      </c>
      <c r="F363" s="1">
        <v>0</v>
      </c>
      <c r="G363" s="1">
        <v>20000</v>
      </c>
      <c r="H363" s="4">
        <f t="shared" si="55"/>
        <v>20000</v>
      </c>
    </row>
    <row r="364" spans="1:8">
      <c r="A364" s="6">
        <v>216003</v>
      </c>
      <c r="B364" s="2" t="s">
        <v>137</v>
      </c>
      <c r="C364" s="4">
        <v>0</v>
      </c>
      <c r="D364" s="1">
        <v>0</v>
      </c>
      <c r="E364" s="1">
        <f t="shared" si="56"/>
        <v>0</v>
      </c>
      <c r="F364" s="1">
        <v>0</v>
      </c>
      <c r="G364" s="1">
        <v>63000</v>
      </c>
      <c r="H364" s="4">
        <f t="shared" si="55"/>
        <v>63000</v>
      </c>
    </row>
    <row r="365" spans="1:8">
      <c r="A365" s="6">
        <v>216009</v>
      </c>
      <c r="B365" s="2" t="s">
        <v>138</v>
      </c>
      <c r="C365" s="4">
        <v>0</v>
      </c>
      <c r="D365" s="1">
        <v>0</v>
      </c>
      <c r="E365" s="1">
        <f t="shared" si="56"/>
        <v>0</v>
      </c>
      <c r="F365" s="1">
        <v>0</v>
      </c>
      <c r="G365" s="1">
        <v>143217</v>
      </c>
      <c r="H365" s="4">
        <f t="shared" si="55"/>
        <v>143217</v>
      </c>
    </row>
    <row r="366" spans="1:8">
      <c r="A366" s="6">
        <v>216029</v>
      </c>
      <c r="B366" s="2" t="s">
        <v>139</v>
      </c>
      <c r="C366" s="4">
        <v>0</v>
      </c>
      <c r="D366" s="1">
        <v>0</v>
      </c>
      <c r="E366" s="1">
        <f t="shared" si="56"/>
        <v>0</v>
      </c>
      <c r="F366" s="1">
        <v>0</v>
      </c>
      <c r="G366" s="1">
        <v>86825</v>
      </c>
      <c r="H366" s="4">
        <f t="shared" si="55"/>
        <v>86825</v>
      </c>
    </row>
    <row r="367" spans="1:8">
      <c r="A367" s="6">
        <v>216031</v>
      </c>
      <c r="B367" s="2" t="s">
        <v>140</v>
      </c>
      <c r="C367" s="4">
        <v>0</v>
      </c>
      <c r="D367" s="1">
        <v>0</v>
      </c>
      <c r="E367" s="1">
        <f t="shared" si="56"/>
        <v>0</v>
      </c>
      <c r="F367" s="1">
        <v>0</v>
      </c>
      <c r="G367" s="1">
        <v>4000</v>
      </c>
      <c r="H367" s="4">
        <f t="shared" si="55"/>
        <v>4000</v>
      </c>
    </row>
    <row r="368" spans="1:8">
      <c r="A368" s="6">
        <v>216033</v>
      </c>
      <c r="B368" s="2" t="s">
        <v>141</v>
      </c>
      <c r="C368" s="4">
        <v>0</v>
      </c>
      <c r="D368" s="1">
        <v>0</v>
      </c>
      <c r="E368" s="1">
        <f t="shared" si="56"/>
        <v>0</v>
      </c>
      <c r="F368" s="1">
        <v>0</v>
      </c>
      <c r="G368" s="1">
        <v>100000</v>
      </c>
      <c r="H368" s="4">
        <f t="shared" si="55"/>
        <v>100000</v>
      </c>
    </row>
    <row r="369" spans="1:8" s="20" customFormat="1">
      <c r="A369" s="20">
        <v>216074</v>
      </c>
      <c r="B369" s="21" t="s">
        <v>142</v>
      </c>
      <c r="C369" s="18">
        <v>0</v>
      </c>
      <c r="D369" s="18">
        <v>0</v>
      </c>
      <c r="E369" s="18">
        <f t="shared" si="56"/>
        <v>0</v>
      </c>
      <c r="F369" s="18">
        <v>0</v>
      </c>
      <c r="G369" s="18">
        <v>517155</v>
      </c>
      <c r="H369" s="4">
        <f t="shared" si="55"/>
        <v>517155</v>
      </c>
    </row>
    <row r="370" spans="1:8">
      <c r="A370" s="6">
        <v>216431</v>
      </c>
      <c r="B370" s="2" t="s">
        <v>143</v>
      </c>
      <c r="C370" s="4">
        <v>0</v>
      </c>
      <c r="D370" s="1">
        <v>0</v>
      </c>
      <c r="E370" s="1">
        <f t="shared" si="56"/>
        <v>0</v>
      </c>
      <c r="F370" s="1">
        <v>0</v>
      </c>
      <c r="G370" s="1">
        <v>32985</v>
      </c>
      <c r="H370" s="4">
        <f t="shared" si="55"/>
        <v>32985</v>
      </c>
    </row>
    <row r="371" spans="1:8">
      <c r="A371" s="6">
        <v>216043</v>
      </c>
      <c r="B371" s="2" t="s">
        <v>144</v>
      </c>
      <c r="C371" s="4">
        <v>0</v>
      </c>
      <c r="D371" s="1">
        <v>0</v>
      </c>
      <c r="E371" s="1">
        <f t="shared" si="56"/>
        <v>0</v>
      </c>
      <c r="F371" s="1">
        <v>0</v>
      </c>
      <c r="G371" s="1">
        <v>13290</v>
      </c>
      <c r="H371" s="4">
        <f t="shared" si="55"/>
        <v>13290</v>
      </c>
    </row>
    <row r="372" spans="1:8">
      <c r="A372" s="6">
        <v>216111</v>
      </c>
      <c r="B372" s="2" t="s">
        <v>2</v>
      </c>
      <c r="C372" s="4">
        <v>0</v>
      </c>
      <c r="D372" s="1">
        <v>0</v>
      </c>
      <c r="E372" s="1">
        <f t="shared" si="56"/>
        <v>0</v>
      </c>
      <c r="F372" s="1">
        <v>0</v>
      </c>
      <c r="G372" s="1">
        <v>64675</v>
      </c>
      <c r="H372" s="4">
        <f t="shared" si="55"/>
        <v>64675</v>
      </c>
    </row>
    <row r="373" spans="1:8">
      <c r="A373" s="6">
        <v>216424</v>
      </c>
      <c r="B373" s="2" t="s">
        <v>32</v>
      </c>
      <c r="C373" s="4">
        <v>0</v>
      </c>
      <c r="D373" s="1">
        <v>0</v>
      </c>
      <c r="E373" s="1">
        <f t="shared" si="56"/>
        <v>0</v>
      </c>
      <c r="F373" s="1">
        <v>0</v>
      </c>
      <c r="G373" s="1">
        <v>27659</v>
      </c>
      <c r="H373" s="4">
        <f t="shared" si="55"/>
        <v>27659</v>
      </c>
    </row>
    <row r="374" spans="1:8">
      <c r="A374" s="6">
        <v>216425</v>
      </c>
      <c r="B374" s="2" t="s">
        <v>3</v>
      </c>
      <c r="C374" s="4">
        <v>0</v>
      </c>
      <c r="D374" s="1">
        <v>0</v>
      </c>
      <c r="E374" s="1">
        <f t="shared" si="56"/>
        <v>0</v>
      </c>
      <c r="F374" s="1">
        <v>0</v>
      </c>
      <c r="G374" s="1">
        <v>15000</v>
      </c>
      <c r="H374" s="4">
        <f t="shared" si="55"/>
        <v>15000</v>
      </c>
    </row>
    <row r="375" spans="1:8">
      <c r="A375" s="6">
        <v>216426</v>
      </c>
      <c r="B375" s="2" t="s">
        <v>4</v>
      </c>
      <c r="C375" s="4">
        <v>0</v>
      </c>
      <c r="D375" s="1">
        <v>0</v>
      </c>
      <c r="E375" s="1">
        <f t="shared" si="56"/>
        <v>0</v>
      </c>
      <c r="F375" s="1">
        <v>0</v>
      </c>
      <c r="G375" s="1">
        <v>189095.51</v>
      </c>
      <c r="H375" s="4">
        <f t="shared" si="55"/>
        <v>189095.51</v>
      </c>
    </row>
    <row r="376" spans="1:8">
      <c r="A376" s="6">
        <v>216433</v>
      </c>
      <c r="B376" s="2" t="s">
        <v>31</v>
      </c>
      <c r="C376" s="4">
        <v>0</v>
      </c>
      <c r="D376" s="1">
        <v>0</v>
      </c>
      <c r="E376" s="1">
        <f t="shared" si="56"/>
        <v>0</v>
      </c>
      <c r="F376" s="1">
        <v>0</v>
      </c>
      <c r="G376" s="1">
        <v>200000</v>
      </c>
      <c r="H376" s="4">
        <f t="shared" si="55"/>
        <v>200000</v>
      </c>
    </row>
    <row r="377" spans="1:8">
      <c r="A377" s="6">
        <v>216434</v>
      </c>
      <c r="B377" s="2" t="s">
        <v>33</v>
      </c>
      <c r="C377" s="1">
        <v>0</v>
      </c>
      <c r="D377" s="1">
        <v>0</v>
      </c>
      <c r="E377" s="1">
        <f t="shared" si="56"/>
        <v>0</v>
      </c>
      <c r="F377" s="1">
        <v>0</v>
      </c>
      <c r="G377" s="1">
        <v>1000</v>
      </c>
      <c r="H377" s="4">
        <f t="shared" si="55"/>
        <v>1000</v>
      </c>
    </row>
    <row r="378" spans="1:8">
      <c r="A378" s="6">
        <v>215184</v>
      </c>
      <c r="B378" s="2" t="s">
        <v>5</v>
      </c>
      <c r="C378" s="1">
        <v>23794</v>
      </c>
      <c r="D378" s="1">
        <v>0</v>
      </c>
      <c r="E378" s="1">
        <f t="shared" si="56"/>
        <v>7614.08</v>
      </c>
      <c r="F378" s="1">
        <v>0</v>
      </c>
      <c r="G378" s="1">
        <v>0</v>
      </c>
      <c r="H378" s="4">
        <f t="shared" si="55"/>
        <v>31408.080000000002</v>
      </c>
    </row>
    <row r="379" spans="1:8">
      <c r="A379" s="6">
        <v>215194</v>
      </c>
      <c r="B379" s="2" t="s">
        <v>6</v>
      </c>
      <c r="C379" s="1">
        <v>576741</v>
      </c>
      <c r="D379" s="18">
        <v>20000</v>
      </c>
      <c r="E379" s="1">
        <f t="shared" si="56"/>
        <v>190957.12</v>
      </c>
      <c r="F379" s="1">
        <v>0</v>
      </c>
      <c r="G379" s="1">
        <v>0</v>
      </c>
      <c r="H379" s="4">
        <f t="shared" si="55"/>
        <v>787698.12</v>
      </c>
    </row>
    <row r="380" spans="1:8">
      <c r="A380" s="6">
        <v>215193</v>
      </c>
      <c r="B380" s="2" t="s">
        <v>7</v>
      </c>
      <c r="C380" s="1">
        <v>36227</v>
      </c>
      <c r="D380" s="18">
        <v>10000</v>
      </c>
      <c r="E380" s="1">
        <f t="shared" si="56"/>
        <v>14792.64</v>
      </c>
      <c r="F380" s="1">
        <v>0</v>
      </c>
      <c r="G380" s="1">
        <v>0</v>
      </c>
      <c r="H380" s="4">
        <f t="shared" si="55"/>
        <v>61019.64</v>
      </c>
    </row>
    <row r="381" spans="1:8">
      <c r="A381" s="6">
        <v>215192</v>
      </c>
      <c r="B381" s="2" t="s">
        <v>8</v>
      </c>
      <c r="C381" s="1">
        <v>98526</v>
      </c>
      <c r="D381" s="18">
        <v>50000</v>
      </c>
      <c r="E381" s="1">
        <f t="shared" si="56"/>
        <v>47528.32</v>
      </c>
      <c r="F381" s="1">
        <v>0</v>
      </c>
      <c r="G381" s="1">
        <v>0</v>
      </c>
      <c r="H381" s="4">
        <f t="shared" si="55"/>
        <v>196054.32</v>
      </c>
    </row>
    <row r="382" spans="1:8">
      <c r="A382" s="6">
        <v>215191</v>
      </c>
      <c r="B382" s="2" t="s">
        <v>9</v>
      </c>
      <c r="C382" s="1">
        <v>0</v>
      </c>
      <c r="D382" s="18">
        <v>14500</v>
      </c>
      <c r="E382" s="1">
        <f t="shared" si="56"/>
        <v>4640</v>
      </c>
      <c r="F382" s="1">
        <v>0</v>
      </c>
      <c r="G382" s="1">
        <v>0</v>
      </c>
      <c r="H382" s="4">
        <f t="shared" si="55"/>
        <v>19140</v>
      </c>
    </row>
    <row r="383" spans="1:8">
      <c r="A383" s="6">
        <v>215190</v>
      </c>
      <c r="B383" s="2" t="s">
        <v>10</v>
      </c>
      <c r="C383" s="1">
        <v>0</v>
      </c>
      <c r="D383" s="18">
        <v>5500</v>
      </c>
      <c r="E383" s="1">
        <f t="shared" si="56"/>
        <v>1760</v>
      </c>
      <c r="F383" s="1">
        <v>0</v>
      </c>
      <c r="G383" s="1">
        <v>0</v>
      </c>
      <c r="H383" s="4">
        <f t="shared" si="55"/>
        <v>7260</v>
      </c>
    </row>
    <row r="384" spans="1:8">
      <c r="A384" s="6">
        <v>215189</v>
      </c>
      <c r="B384" s="2" t="s">
        <v>11</v>
      </c>
      <c r="C384" s="1">
        <v>24148</v>
      </c>
      <c r="D384" s="1">
        <v>0</v>
      </c>
      <c r="E384" s="1">
        <f t="shared" si="56"/>
        <v>7727.3600000000006</v>
      </c>
      <c r="F384" s="1">
        <v>0</v>
      </c>
      <c r="G384" s="1">
        <v>0</v>
      </c>
      <c r="H384" s="4">
        <f t="shared" si="55"/>
        <v>31875.360000000001</v>
      </c>
    </row>
    <row r="385" spans="1:10">
      <c r="A385" s="6">
        <v>215188</v>
      </c>
      <c r="B385" s="2" t="s">
        <v>12</v>
      </c>
      <c r="C385" s="1">
        <v>12000</v>
      </c>
      <c r="D385" s="1">
        <v>0</v>
      </c>
      <c r="E385" s="1">
        <f t="shared" si="56"/>
        <v>3840</v>
      </c>
      <c r="F385" s="1">
        <v>0</v>
      </c>
      <c r="G385" s="1">
        <v>0</v>
      </c>
      <c r="H385" s="4">
        <f t="shared" si="55"/>
        <v>15840</v>
      </c>
    </row>
    <row r="386" spans="1:10">
      <c r="A386" s="6">
        <v>215200</v>
      </c>
      <c r="B386" s="2" t="s">
        <v>13</v>
      </c>
      <c r="C386" s="1">
        <v>0</v>
      </c>
      <c r="D386" s="1">
        <v>0</v>
      </c>
      <c r="E386" s="1">
        <f t="shared" si="56"/>
        <v>0</v>
      </c>
      <c r="F386" s="1">
        <v>0</v>
      </c>
      <c r="G386" s="1">
        <v>0</v>
      </c>
      <c r="H386" s="4">
        <f t="shared" si="55"/>
        <v>0</v>
      </c>
    </row>
    <row r="387" spans="1:10">
      <c r="A387" s="6">
        <v>215196</v>
      </c>
      <c r="B387" s="2" t="s">
        <v>14</v>
      </c>
      <c r="C387" s="1">
        <v>0</v>
      </c>
      <c r="D387" s="1">
        <v>0</v>
      </c>
      <c r="E387" s="1">
        <f t="shared" si="56"/>
        <v>0</v>
      </c>
      <c r="F387" s="1">
        <v>1155000</v>
      </c>
      <c r="G387" s="1">
        <v>0</v>
      </c>
      <c r="H387" s="4">
        <f t="shared" si="55"/>
        <v>1155000</v>
      </c>
    </row>
    <row r="388" spans="1:10">
      <c r="A388" s="6">
        <v>215077</v>
      </c>
      <c r="B388" s="2" t="s">
        <v>15</v>
      </c>
      <c r="C388" s="4">
        <v>0</v>
      </c>
      <c r="D388" s="1">
        <v>0</v>
      </c>
      <c r="E388" s="1">
        <f t="shared" si="56"/>
        <v>0</v>
      </c>
      <c r="F388" s="1">
        <v>0</v>
      </c>
      <c r="G388" s="1">
        <v>25000</v>
      </c>
      <c r="H388" s="4">
        <f t="shared" si="55"/>
        <v>25000</v>
      </c>
    </row>
    <row r="389" spans="1:10">
      <c r="A389" s="6">
        <v>215075</v>
      </c>
      <c r="B389" s="2" t="s">
        <v>16</v>
      </c>
      <c r="C389" s="4">
        <v>0</v>
      </c>
      <c r="D389" s="1">
        <v>0</v>
      </c>
      <c r="E389" s="1">
        <f t="shared" si="56"/>
        <v>0</v>
      </c>
      <c r="F389" s="1">
        <v>0</v>
      </c>
      <c r="G389" s="1">
        <v>190000</v>
      </c>
      <c r="H389" s="4">
        <f t="shared" si="55"/>
        <v>190000</v>
      </c>
    </row>
    <row r="390" spans="1:10">
      <c r="A390" s="6">
        <v>216001</v>
      </c>
      <c r="B390" s="2" t="s">
        <v>17</v>
      </c>
      <c r="C390" s="4">
        <v>0</v>
      </c>
      <c r="D390" s="1">
        <v>0</v>
      </c>
      <c r="E390" s="1">
        <f t="shared" si="56"/>
        <v>0</v>
      </c>
      <c r="F390" s="1">
        <v>0</v>
      </c>
      <c r="G390" s="1">
        <v>20000</v>
      </c>
      <c r="H390" s="4">
        <f t="shared" si="55"/>
        <v>20000</v>
      </c>
    </row>
    <row r="391" spans="1:10">
      <c r="A391" s="6">
        <v>215195</v>
      </c>
      <c r="B391" s="2" t="s">
        <v>18</v>
      </c>
      <c r="C391" s="4">
        <v>0</v>
      </c>
      <c r="D391" s="1">
        <v>0</v>
      </c>
      <c r="E391" s="1">
        <f t="shared" si="56"/>
        <v>0</v>
      </c>
      <c r="F391" s="1">
        <v>0</v>
      </c>
      <c r="G391" s="1">
        <v>537547</v>
      </c>
      <c r="H391" s="4">
        <f t="shared" si="55"/>
        <v>537547</v>
      </c>
    </row>
    <row r="392" spans="1:10">
      <c r="A392" s="6">
        <v>230005</v>
      </c>
      <c r="B392" s="2" t="s">
        <v>36</v>
      </c>
      <c r="C392" s="4">
        <v>0</v>
      </c>
      <c r="D392" s="1">
        <v>0</v>
      </c>
      <c r="E392" s="1">
        <f t="shared" si="56"/>
        <v>0</v>
      </c>
      <c r="F392" s="1">
        <v>0</v>
      </c>
      <c r="G392" s="1">
        <v>139690</v>
      </c>
      <c r="H392" s="4">
        <f t="shared" si="55"/>
        <v>139690</v>
      </c>
    </row>
    <row r="393" spans="1:10">
      <c r="A393" s="6">
        <v>215200</v>
      </c>
      <c r="B393" s="2" t="s">
        <v>57</v>
      </c>
      <c r="C393" s="4">
        <v>0</v>
      </c>
      <c r="D393" s="1">
        <v>0</v>
      </c>
      <c r="E393" s="1">
        <v>450000</v>
      </c>
      <c r="F393" s="1">
        <v>0</v>
      </c>
      <c r="G393" s="1">
        <v>0</v>
      </c>
      <c r="H393" s="4">
        <f t="shared" si="55"/>
        <v>450000</v>
      </c>
    </row>
    <row r="394" spans="1:10">
      <c r="C394" s="4"/>
      <c r="D394" s="1"/>
      <c r="E394" s="1"/>
      <c r="F394" s="1"/>
      <c r="G394" s="1"/>
      <c r="H394" s="1"/>
    </row>
    <row r="395" spans="1:10">
      <c r="B395" s="2" t="s">
        <v>313</v>
      </c>
      <c r="C395" s="11">
        <f t="shared" ref="C395:H395" si="57">SUM(C342:C394)</f>
        <v>771436</v>
      </c>
      <c r="D395" s="19">
        <f t="shared" si="57"/>
        <v>100000</v>
      </c>
      <c r="E395" s="11">
        <f t="shared" si="57"/>
        <v>728859.52</v>
      </c>
      <c r="F395" s="11">
        <f t="shared" si="57"/>
        <v>1155000</v>
      </c>
      <c r="G395" s="11">
        <f t="shared" si="57"/>
        <v>7662621.0299999993</v>
      </c>
      <c r="H395" s="11">
        <f t="shared" si="57"/>
        <v>10417916.550000001</v>
      </c>
    </row>
    <row r="396" spans="1:10">
      <c r="C396" s="1"/>
      <c r="D396" s="1"/>
      <c r="E396" s="1"/>
      <c r="F396" s="1"/>
      <c r="G396" s="1"/>
      <c r="H396" s="1"/>
      <c r="J396" s="1" t="s">
        <v>300</v>
      </c>
    </row>
    <row r="397" spans="1:10" ht="15" thickBot="1">
      <c r="B397" s="2" t="s">
        <v>34</v>
      </c>
      <c r="C397" s="17">
        <f>+C23+C234+C321+C252+C216+C339+C281+C295+C395</f>
        <v>36728590.25999999</v>
      </c>
      <c r="D397" s="17">
        <f>+D23+D234+D321+D252+D216+D339+D281+D295+D395</f>
        <v>9365016.4800000004</v>
      </c>
      <c r="E397" s="17">
        <f t="shared" ref="E397:H397" si="58">+E23+E234+E321+E252+E216+E339+E281+E295+E395</f>
        <v>15256096.716800001</v>
      </c>
      <c r="F397" s="17">
        <f t="shared" si="58"/>
        <v>1155000</v>
      </c>
      <c r="G397" s="17">
        <f t="shared" si="58"/>
        <v>15925659.469999999</v>
      </c>
      <c r="H397" s="17">
        <f t="shared" si="58"/>
        <v>78430362.926799998</v>
      </c>
    </row>
    <row r="398" spans="1:10" ht="15" thickTop="1">
      <c r="C398" s="1"/>
      <c r="D398" s="1"/>
      <c r="E398" s="1"/>
      <c r="F398" s="1"/>
      <c r="G398" s="1"/>
      <c r="H398" s="1"/>
    </row>
    <row r="399" spans="1:10">
      <c r="B399" s="2" t="s">
        <v>300</v>
      </c>
      <c r="C399" s="1"/>
      <c r="D399" s="1"/>
      <c r="E399" s="1"/>
      <c r="F399" s="1"/>
      <c r="G399" s="1"/>
      <c r="H399" s="1"/>
    </row>
    <row r="400" spans="1:10">
      <c r="F400" s="6" t="s">
        <v>300</v>
      </c>
    </row>
    <row r="401" spans="4:4">
      <c r="D401" s="14"/>
    </row>
  </sheetData>
  <mergeCells count="3">
    <mergeCell ref="A3:H3"/>
    <mergeCell ref="A1:H1"/>
    <mergeCell ref="A2:H2"/>
  </mergeCells>
  <phoneticPr fontId="7" type="noConversion"/>
  <pageMargins left="0.32" right="0.75" top="0.4" bottom="0.6" header="0" footer="0"/>
  <headerFooter alignWithMargins="0">
    <oddFooter>&amp;L&amp;D&amp;R&amp;F</oddFooter>
  </headerFooter>
  <rowBreaks count="3" manualBreakCount="3">
    <brk id="108" max="16383" man="1"/>
    <brk id="195" max="16383" man="1"/>
    <brk id="296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FY11 Original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local_admin</cp:lastModifiedBy>
  <cp:lastPrinted>2011-01-19T17:31:22Z</cp:lastPrinted>
  <dcterms:created xsi:type="dcterms:W3CDTF">1998-10-16T18:20:16Z</dcterms:created>
  <dcterms:modified xsi:type="dcterms:W3CDTF">2012-05-14T19:41:58Z</dcterms:modified>
</cp:coreProperties>
</file>