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cal_Affairs\Active Fiscal Affairs\General Fund Budget\FY18\"/>
    </mc:Choice>
  </mc:AlternateContent>
  <bookViews>
    <workbookView xWindow="4680" yWindow="600" windowWidth="10680" windowHeight="6420"/>
  </bookViews>
  <sheets>
    <sheet name="ORG" sheetId="7" r:id="rId1"/>
  </sheets>
  <definedNames>
    <definedName name="_xlnm.Print_Area" localSheetId="0">ORG!$A$2:$H$397</definedName>
    <definedName name="_xlnm.Print_Titles" localSheetId="0">ORG!$1:$5</definedName>
  </definedNames>
  <calcPr calcId="162913" concurrentCalc="0"/>
</workbook>
</file>

<file path=xl/calcChain.xml><?xml version="1.0" encoding="utf-8"?>
<calcChain xmlns="http://schemas.openxmlformats.org/spreadsheetml/2006/main">
  <c r="G67" i="7" l="1"/>
  <c r="G79" i="7"/>
  <c r="G86" i="7"/>
  <c r="H391" i="7"/>
  <c r="E384" i="7"/>
  <c r="C384" i="7"/>
  <c r="D381" i="7"/>
  <c r="D380" i="7"/>
  <c r="D379" i="7"/>
  <c r="D378" i="7"/>
  <c r="D377" i="7"/>
  <c r="D234" i="7"/>
  <c r="D86" i="7"/>
  <c r="F86" i="7"/>
  <c r="C123" i="7"/>
  <c r="C120" i="7"/>
  <c r="C382" i="7"/>
  <c r="F393" i="7"/>
  <c r="E390" i="7"/>
  <c r="E389" i="7"/>
  <c r="E388" i="7"/>
  <c r="E387" i="7"/>
  <c r="E386" i="7"/>
  <c r="E385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C336" i="7"/>
  <c r="C393" i="7"/>
  <c r="E335" i="7"/>
  <c r="E334" i="7"/>
  <c r="E333" i="7"/>
  <c r="E332" i="7"/>
  <c r="E283" i="7"/>
  <c r="E331" i="7"/>
  <c r="E330" i="7"/>
  <c r="E329" i="7"/>
  <c r="E328" i="7"/>
  <c r="E327" i="7"/>
  <c r="E326" i="7"/>
  <c r="F323" i="7"/>
  <c r="C323" i="7"/>
  <c r="E321" i="7"/>
  <c r="E320" i="7"/>
  <c r="E319" i="7"/>
  <c r="E318" i="7"/>
  <c r="E317" i="7"/>
  <c r="E316" i="7"/>
  <c r="E315" i="7"/>
  <c r="E314" i="7"/>
  <c r="E313" i="7"/>
  <c r="D312" i="7"/>
  <c r="D323" i="7"/>
  <c r="E311" i="7"/>
  <c r="H311" i="7"/>
  <c r="E310" i="7"/>
  <c r="E309" i="7"/>
  <c r="E308" i="7"/>
  <c r="F305" i="7"/>
  <c r="D305" i="7"/>
  <c r="C305" i="7"/>
  <c r="E303" i="7"/>
  <c r="H303" i="7"/>
  <c r="E302" i="7"/>
  <c r="E301" i="7"/>
  <c r="H301" i="7"/>
  <c r="E300" i="7"/>
  <c r="E299" i="7"/>
  <c r="H299" i="7"/>
  <c r="F296" i="7"/>
  <c r="C296" i="7"/>
  <c r="E294" i="7"/>
  <c r="E293" i="7"/>
  <c r="E292" i="7"/>
  <c r="E291" i="7"/>
  <c r="E290" i="7"/>
  <c r="E289" i="7"/>
  <c r="E288" i="7"/>
  <c r="E287" i="7"/>
  <c r="E286" i="7"/>
  <c r="E285" i="7"/>
  <c r="E284" i="7"/>
  <c r="E282" i="7"/>
  <c r="D281" i="7"/>
  <c r="E281" i="7"/>
  <c r="E280" i="7"/>
  <c r="F276" i="7"/>
  <c r="D276" i="7"/>
  <c r="C276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F245" i="7"/>
  <c r="E244" i="7"/>
  <c r="E243" i="7"/>
  <c r="E242" i="7"/>
  <c r="E241" i="7"/>
  <c r="E240" i="7"/>
  <c r="E239" i="7"/>
  <c r="E238" i="7"/>
  <c r="E237" i="7"/>
  <c r="E236" i="7"/>
  <c r="E235" i="7"/>
  <c r="D245" i="7"/>
  <c r="E233" i="7"/>
  <c r="C232" i="7"/>
  <c r="E232" i="7"/>
  <c r="E231" i="7"/>
  <c r="F228" i="7"/>
  <c r="D228" i="7"/>
  <c r="C228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6" i="7"/>
  <c r="F201" i="7"/>
  <c r="D201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C187" i="7"/>
  <c r="C201" i="7"/>
  <c r="F184" i="7"/>
  <c r="D184" i="7"/>
  <c r="E182" i="7"/>
  <c r="E181" i="7"/>
  <c r="E180" i="7"/>
  <c r="E179" i="7"/>
  <c r="E178" i="7"/>
  <c r="E177" i="7"/>
  <c r="E176" i="7"/>
  <c r="E175" i="7"/>
  <c r="C174" i="7"/>
  <c r="C184" i="7"/>
  <c r="E173" i="7"/>
  <c r="F170" i="7"/>
  <c r="D170" i="7"/>
  <c r="E168" i="7"/>
  <c r="E167" i="7"/>
  <c r="E166" i="7"/>
  <c r="E165" i="7"/>
  <c r="E164" i="7"/>
  <c r="C163" i="7"/>
  <c r="C170" i="7"/>
  <c r="E162" i="7"/>
  <c r="E161" i="7"/>
  <c r="E160" i="7"/>
  <c r="E159" i="7"/>
  <c r="E158" i="7"/>
  <c r="E157" i="7"/>
  <c r="E156" i="7"/>
  <c r="E155" i="7"/>
  <c r="E154" i="7"/>
  <c r="E207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F133" i="7"/>
  <c r="D133" i="7"/>
  <c r="C133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F110" i="7"/>
  <c r="D110" i="7"/>
  <c r="E108" i="7"/>
  <c r="E107" i="7"/>
  <c r="E106" i="7"/>
  <c r="C105" i="7"/>
  <c r="E105" i="7"/>
  <c r="E104" i="7"/>
  <c r="E103" i="7"/>
  <c r="E102" i="7"/>
  <c r="E101" i="7"/>
  <c r="E100" i="7"/>
  <c r="E99" i="7"/>
  <c r="E98" i="7"/>
  <c r="F95" i="7"/>
  <c r="D95" i="7"/>
  <c r="C95" i="7"/>
  <c r="E93" i="7"/>
  <c r="E92" i="7"/>
  <c r="E91" i="7"/>
  <c r="E90" i="7"/>
  <c r="E89" i="7"/>
  <c r="F79" i="7"/>
  <c r="E77" i="7"/>
  <c r="E76" i="7"/>
  <c r="E75" i="7"/>
  <c r="E74" i="7"/>
  <c r="E73" i="7"/>
  <c r="E72" i="7"/>
  <c r="D79" i="7"/>
  <c r="E70" i="7"/>
  <c r="F67" i="7"/>
  <c r="D67" i="7"/>
  <c r="C65" i="7"/>
  <c r="E65" i="7"/>
  <c r="C64" i="7"/>
  <c r="E64" i="7"/>
  <c r="C63" i="7"/>
  <c r="E62" i="7"/>
  <c r="E61" i="7"/>
  <c r="E60" i="7"/>
  <c r="F57" i="7"/>
  <c r="D57" i="7"/>
  <c r="E55" i="7"/>
  <c r="E54" i="7"/>
  <c r="E53" i="7"/>
  <c r="E52" i="7"/>
  <c r="C51" i="7"/>
  <c r="E51" i="7"/>
  <c r="E50" i="7"/>
  <c r="E49" i="7"/>
  <c r="E48" i="7"/>
  <c r="C47" i="7"/>
  <c r="E47" i="7"/>
  <c r="E46" i="7"/>
  <c r="E45" i="7"/>
  <c r="E44" i="7"/>
  <c r="E43" i="7"/>
  <c r="E42" i="7"/>
  <c r="E84" i="7"/>
  <c r="E41" i="7"/>
  <c r="E40" i="7"/>
  <c r="E39" i="7"/>
  <c r="E38" i="7"/>
  <c r="E37" i="7"/>
  <c r="E36" i="7"/>
  <c r="E35" i="7"/>
  <c r="C83" i="7"/>
  <c r="C86" i="7"/>
  <c r="E82" i="7"/>
  <c r="E34" i="7"/>
  <c r="E33" i="7"/>
  <c r="E32" i="7"/>
  <c r="E31" i="7"/>
  <c r="E30" i="7"/>
  <c r="F27" i="7"/>
  <c r="D27" i="7"/>
  <c r="C27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H313" i="7"/>
  <c r="H316" i="7"/>
  <c r="H358" i="7"/>
  <c r="D296" i="7"/>
  <c r="F203" i="7"/>
  <c r="D203" i="7"/>
  <c r="H99" i="7"/>
  <c r="H101" i="7"/>
  <c r="H103" i="7"/>
  <c r="H188" i="7"/>
  <c r="H384" i="7"/>
  <c r="H389" i="7"/>
  <c r="H9" i="7"/>
  <c r="H15" i="7"/>
  <c r="H17" i="7"/>
  <c r="H23" i="7"/>
  <c r="H64" i="7"/>
  <c r="H98" i="7"/>
  <c r="H221" i="7"/>
  <c r="H233" i="7"/>
  <c r="H128" i="7"/>
  <c r="H131" i="7"/>
  <c r="H139" i="7"/>
  <c r="H145" i="7"/>
  <c r="H181" i="7"/>
  <c r="H262" i="7"/>
  <c r="H269" i="7"/>
  <c r="H339" i="7"/>
  <c r="H385" i="7"/>
  <c r="H114" i="7"/>
  <c r="H122" i="7"/>
  <c r="H124" i="7"/>
  <c r="H129" i="7"/>
  <c r="H140" i="7"/>
  <c r="H144" i="7"/>
  <c r="H146" i="7"/>
  <c r="H148" i="7"/>
  <c r="H207" i="7"/>
  <c r="H155" i="7"/>
  <c r="H161" i="7"/>
  <c r="H165" i="7"/>
  <c r="H175" i="7"/>
  <c r="H177" i="7"/>
  <c r="H182" i="7"/>
  <c r="H196" i="7"/>
  <c r="H209" i="7"/>
  <c r="H218" i="7"/>
  <c r="H220" i="7"/>
  <c r="H256" i="7"/>
  <c r="H258" i="7"/>
  <c r="H326" i="7"/>
  <c r="H359" i="7"/>
  <c r="H369" i="7"/>
  <c r="H225" i="7"/>
  <c r="C110" i="7"/>
  <c r="H343" i="7"/>
  <c r="H365" i="7"/>
  <c r="H367" i="7"/>
  <c r="H352" i="7"/>
  <c r="H189" i="7"/>
  <c r="H191" i="7"/>
  <c r="H195" i="7"/>
  <c r="H213" i="7"/>
  <c r="H289" i="7"/>
  <c r="H293" i="7"/>
  <c r="H300" i="7"/>
  <c r="H321" i="7"/>
  <c r="H329" i="7"/>
  <c r="H362" i="7"/>
  <c r="H364" i="7"/>
  <c r="H368" i="7"/>
  <c r="H49" i="7"/>
  <c r="H53" i="7"/>
  <c r="E71" i="7"/>
  <c r="H71" i="7"/>
  <c r="H76" i="7"/>
  <c r="H106" i="7"/>
  <c r="H120" i="7"/>
  <c r="H151" i="7"/>
  <c r="H164" i="7"/>
  <c r="H178" i="7"/>
  <c r="H226" i="7"/>
  <c r="H239" i="7"/>
  <c r="H264" i="7"/>
  <c r="H268" i="7"/>
  <c r="H286" i="7"/>
  <c r="H288" i="7"/>
  <c r="H320" i="7"/>
  <c r="H342" i="7"/>
  <c r="H351" i="7"/>
  <c r="H353" i="7"/>
  <c r="H355" i="7"/>
  <c r="H361" i="7"/>
  <c r="H363" i="7"/>
  <c r="H376" i="7"/>
  <c r="H388" i="7"/>
  <c r="H334" i="7"/>
  <c r="H350" i="7"/>
  <c r="H387" i="7"/>
  <c r="C67" i="7"/>
  <c r="H8" i="7"/>
  <c r="H12" i="7"/>
  <c r="H30" i="7"/>
  <c r="H31" i="7"/>
  <c r="H35" i="7"/>
  <c r="H37" i="7"/>
  <c r="H42" i="7"/>
  <c r="H48" i="7"/>
  <c r="H65" i="7"/>
  <c r="H90" i="7"/>
  <c r="H105" i="7"/>
  <c r="H119" i="7"/>
  <c r="H136" i="7"/>
  <c r="H273" i="7"/>
  <c r="H282" i="7"/>
  <c r="H317" i="7"/>
  <c r="H283" i="7"/>
  <c r="H347" i="7"/>
  <c r="H360" i="7"/>
  <c r="H373" i="7"/>
  <c r="H375" i="7"/>
  <c r="H383" i="7"/>
  <c r="H390" i="7"/>
  <c r="H34" i="7"/>
  <c r="H22" i="7"/>
  <c r="H24" i="7"/>
  <c r="H40" i="7"/>
  <c r="H75" i="7"/>
  <c r="H344" i="7"/>
  <c r="H45" i="7"/>
  <c r="H108" i="7"/>
  <c r="H118" i="7"/>
  <c r="H126" i="7"/>
  <c r="H194" i="7"/>
  <c r="H259" i="7"/>
  <c r="E279" i="7"/>
  <c r="H279" i="7"/>
  <c r="H310" i="7"/>
  <c r="H318" i="7"/>
  <c r="H332" i="7"/>
  <c r="H336" i="7"/>
  <c r="H356" i="7"/>
  <c r="H366" i="7"/>
  <c r="H345" i="7"/>
  <c r="C57" i="7"/>
  <c r="H74" i="7"/>
  <c r="E83" i="7"/>
  <c r="H83" i="7"/>
  <c r="H61" i="7"/>
  <c r="H152" i="7"/>
  <c r="H159" i="7"/>
  <c r="H199" i="7"/>
  <c r="H217" i="7"/>
  <c r="H219" i="7"/>
  <c r="E234" i="7"/>
  <c r="H234" i="7"/>
  <c r="H237" i="7"/>
  <c r="H244" i="7"/>
  <c r="H263" i="7"/>
  <c r="H287" i="7"/>
  <c r="H292" i="7"/>
  <c r="H302" i="7"/>
  <c r="E312" i="7"/>
  <c r="H312" i="7"/>
  <c r="H319" i="7"/>
  <c r="H327" i="7"/>
  <c r="H331" i="7"/>
  <c r="H333" i="7"/>
  <c r="H337" i="7"/>
  <c r="H340" i="7"/>
  <c r="H349" i="7"/>
  <c r="H357" i="7"/>
  <c r="H370" i="7"/>
  <c r="D393" i="7"/>
  <c r="H18" i="7"/>
  <c r="H13" i="7"/>
  <c r="H14" i="7"/>
  <c r="H21" i="7"/>
  <c r="H46" i="7"/>
  <c r="H52" i="7"/>
  <c r="H55" i="7"/>
  <c r="H62" i="7"/>
  <c r="H73" i="7"/>
  <c r="H93" i="7"/>
  <c r="H100" i="7"/>
  <c r="H113" i="7"/>
  <c r="H117" i="7"/>
  <c r="H127" i="7"/>
  <c r="H130" i="7"/>
  <c r="H143" i="7"/>
  <c r="H153" i="7"/>
  <c r="H160" i="7"/>
  <c r="H162" i="7"/>
  <c r="H166" i="7"/>
  <c r="H167" i="7"/>
  <c r="H176" i="7"/>
  <c r="H238" i="7"/>
  <c r="H240" i="7"/>
  <c r="H242" i="7"/>
  <c r="G245" i="7"/>
  <c r="H257" i="7"/>
  <c r="H265" i="7"/>
  <c r="H267" i="7"/>
  <c r="H291" i="7"/>
  <c r="G305" i="7"/>
  <c r="H314" i="7"/>
  <c r="H315" i="7"/>
  <c r="H328" i="7"/>
  <c r="H335" i="7"/>
  <c r="H341" i="7"/>
  <c r="H346" i="7"/>
  <c r="H354" i="7"/>
  <c r="H371" i="7"/>
  <c r="H374" i="7"/>
  <c r="C79" i="7"/>
  <c r="H11" i="7"/>
  <c r="H16" i="7"/>
  <c r="H19" i="7"/>
  <c r="H33" i="7"/>
  <c r="H82" i="7"/>
  <c r="H36" i="7"/>
  <c r="H38" i="7"/>
  <c r="H41" i="7"/>
  <c r="H84" i="7"/>
  <c r="H43" i="7"/>
  <c r="H47" i="7"/>
  <c r="F395" i="7"/>
  <c r="E63" i="7"/>
  <c r="H63" i="7"/>
  <c r="H92" i="7"/>
  <c r="H102" i="7"/>
  <c r="H104" i="7"/>
  <c r="H115" i="7"/>
  <c r="H123" i="7"/>
  <c r="H125" i="7"/>
  <c r="H142" i="7"/>
  <c r="H147" i="7"/>
  <c r="H149" i="7"/>
  <c r="H156" i="7"/>
  <c r="H158" i="7"/>
  <c r="E163" i="7"/>
  <c r="H163" i="7"/>
  <c r="H168" i="7"/>
  <c r="H173" i="7"/>
  <c r="H206" i="7"/>
  <c r="H232" i="7"/>
  <c r="H308" i="7"/>
  <c r="E393" i="7"/>
  <c r="H372" i="7"/>
  <c r="E133" i="7"/>
  <c r="G27" i="7"/>
  <c r="H51" i="7"/>
  <c r="H231" i="7"/>
  <c r="H271" i="7"/>
  <c r="G296" i="7"/>
  <c r="H330" i="7"/>
  <c r="H348" i="7"/>
  <c r="H10" i="7"/>
  <c r="H20" i="7"/>
  <c r="H25" i="7"/>
  <c r="H39" i="7"/>
  <c r="H44" i="7"/>
  <c r="H50" i="7"/>
  <c r="H54" i="7"/>
  <c r="H70" i="7"/>
  <c r="H77" i="7"/>
  <c r="H89" i="7"/>
  <c r="H91" i="7"/>
  <c r="H107" i="7"/>
  <c r="H116" i="7"/>
  <c r="H121" i="7"/>
  <c r="H138" i="7"/>
  <c r="H141" i="7"/>
  <c r="H150" i="7"/>
  <c r="H154" i="7"/>
  <c r="H157" i="7"/>
  <c r="E174" i="7"/>
  <c r="E184" i="7"/>
  <c r="H281" i="7"/>
  <c r="E305" i="7"/>
  <c r="H309" i="7"/>
  <c r="H338" i="7"/>
  <c r="H386" i="7"/>
  <c r="G184" i="7"/>
  <c r="H180" i="7"/>
  <c r="H193" i="7"/>
  <c r="H197" i="7"/>
  <c r="H211" i="7"/>
  <c r="H212" i="7"/>
  <c r="H215" i="7"/>
  <c r="H222" i="7"/>
  <c r="H224" i="7"/>
  <c r="H235" i="7"/>
  <c r="C245" i="7"/>
  <c r="H249" i="7"/>
  <c r="H253" i="7"/>
  <c r="H255" i="7"/>
  <c r="H261" i="7"/>
  <c r="H270" i="7"/>
  <c r="H285" i="7"/>
  <c r="H290" i="7"/>
  <c r="H294" i="7"/>
  <c r="H377" i="7"/>
  <c r="H378" i="7"/>
  <c r="H379" i="7"/>
  <c r="H380" i="7"/>
  <c r="H381" i="7"/>
  <c r="H382" i="7"/>
  <c r="E228" i="7"/>
  <c r="H179" i="7"/>
  <c r="E187" i="7"/>
  <c r="H187" i="7"/>
  <c r="G201" i="7"/>
  <c r="H190" i="7"/>
  <c r="H192" i="7"/>
  <c r="H198" i="7"/>
  <c r="G228" i="7"/>
  <c r="H210" i="7"/>
  <c r="H214" i="7"/>
  <c r="H216" i="7"/>
  <c r="H223" i="7"/>
  <c r="H236" i="7"/>
  <c r="H241" i="7"/>
  <c r="H248" i="7"/>
  <c r="H250" i="7"/>
  <c r="H254" i="7"/>
  <c r="H260" i="7"/>
  <c r="H280" i="7"/>
  <c r="H284" i="7"/>
  <c r="E95" i="7"/>
  <c r="G95" i="7"/>
  <c r="E110" i="7"/>
  <c r="E27" i="7"/>
  <c r="H32" i="7"/>
  <c r="H72" i="7"/>
  <c r="H208" i="7"/>
  <c r="H252" i="7"/>
  <c r="H274" i="7"/>
  <c r="H60" i="7"/>
  <c r="H137" i="7"/>
  <c r="H251" i="7"/>
  <c r="H266" i="7"/>
  <c r="E276" i="7"/>
  <c r="H272" i="7"/>
  <c r="E323" i="7"/>
  <c r="G393" i="7"/>
  <c r="G133" i="7"/>
  <c r="C203" i="7"/>
  <c r="E79" i="7"/>
  <c r="E86" i="7"/>
  <c r="G170" i="7"/>
  <c r="H86" i="7"/>
  <c r="G110" i="7"/>
  <c r="G323" i="7"/>
  <c r="C395" i="7"/>
  <c r="E170" i="7"/>
  <c r="H201" i="7"/>
  <c r="E201" i="7"/>
  <c r="E296" i="7"/>
  <c r="D395" i="7"/>
  <c r="E245" i="7"/>
  <c r="H243" i="7"/>
  <c r="H245" i="7"/>
  <c r="H95" i="7"/>
  <c r="H79" i="7"/>
  <c r="E57" i="7"/>
  <c r="H296" i="7"/>
  <c r="H174" i="7"/>
  <c r="H184" i="7"/>
  <c r="H27" i="7"/>
  <c r="H393" i="7"/>
  <c r="G276" i="7"/>
  <c r="H110" i="7"/>
  <c r="H57" i="7"/>
  <c r="H305" i="7"/>
  <c r="H276" i="7"/>
  <c r="H228" i="7"/>
  <c r="E67" i="7"/>
  <c r="H170" i="7"/>
  <c r="H133" i="7"/>
  <c r="H67" i="7"/>
  <c r="G57" i="7"/>
  <c r="H323" i="7"/>
  <c r="G203" i="7"/>
  <c r="E203" i="7"/>
  <c r="E395" i="7"/>
  <c r="H203" i="7"/>
  <c r="H395" i="7"/>
  <c r="G395" i="7"/>
</calcChain>
</file>

<file path=xl/sharedStrings.xml><?xml version="1.0" encoding="utf-8"?>
<sst xmlns="http://schemas.openxmlformats.org/spreadsheetml/2006/main" count="365" uniqueCount="361">
  <si>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</si>
  <si>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</si>
  <si>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</si>
  <si>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</si>
  <si>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</si>
  <si>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</si>
  <si>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</si>
  <si>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</si>
  <si>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</si>
  <si>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</si>
  <si>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</si>
  <si>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</si>
  <si>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</si>
  <si>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</si>
  <si>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</si>
  <si>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</si>
  <si>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</si>
  <si>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</si>
  <si>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</si>
  <si>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</si>
  <si>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</si>
  <si>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</si>
  <si>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</si>
  <si>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</si>
  <si>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</si>
  <si>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 xml:space="preserve"> SUBTOTAL COLLEGE OF NURSING &amp; HEALTH</t>
  </si>
  <si>
    <t>SUMMARY OF TOTAL GENERAL FUND BUDGET</t>
  </si>
  <si>
    <t>COLLEGE LIBRARY</t>
  </si>
  <si>
    <t>SUBTOTAL COLLEGE LIBRARY</t>
  </si>
  <si>
    <t>TOTAL FINANCE AND ADMINISTRATIVE SERVICES</t>
  </si>
  <si>
    <t>FINANCE AND ADMINISTRATIVE SERVICES</t>
  </si>
  <si>
    <t>Total Base Budget</t>
  </si>
  <si>
    <t>PRESIDENTS OFFICE</t>
  </si>
  <si>
    <t>CONVOCATION</t>
  </si>
  <si>
    <t>PRESIDENT'S SPECIAL  PROJECTS</t>
  </si>
  <si>
    <t>AFFIRMATIVE ACTION</t>
  </si>
  <si>
    <t>GRADUATE OFFICE</t>
  </si>
  <si>
    <t>GRADUATE ASSISTANT (0940)</t>
  </si>
  <si>
    <t>GRANT &amp; SPONSORED PROJECTS OFFICE</t>
  </si>
  <si>
    <t>WSU CATALOGUE</t>
  </si>
  <si>
    <t>COMMENCEMENT</t>
  </si>
  <si>
    <t>VP ACADEMIC AFFAIRS</t>
  </si>
  <si>
    <t>RESERVE ACADEMIC AFFAIRS (OT 0140)</t>
  </si>
  <si>
    <t>FACULTY DEVELOPMENT</t>
  </si>
  <si>
    <t>RETIREE CENTER</t>
  </si>
  <si>
    <t>PROFESSIONAL DEVELOPMENT CENTER</t>
  </si>
  <si>
    <t>ROCHESTER ACADEMIC PROGRAM DEVELOPMENT</t>
  </si>
  <si>
    <t>ROCHESTER CENTER</t>
  </si>
  <si>
    <t>INTERNATIONAL STUDENTS</t>
  </si>
  <si>
    <t>ROCHESTER MARKETING PLAN</t>
  </si>
  <si>
    <t>ROCHESTER DIVERSITY/MULTICULTURAL</t>
  </si>
  <si>
    <t>ACADEMIC CONSULTANTS PROGRAM REVIEW</t>
  </si>
  <si>
    <t>ATHLETICS FACULTY REPRESENTATIVE</t>
  </si>
  <si>
    <t>LIBRARY OPERATIONS</t>
  </si>
  <si>
    <t>LIBRARY OPERATIONS (3210)</t>
  </si>
  <si>
    <t>LIBRARY ADMINISTRATION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</si>
  <si>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</si>
  <si>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</si>
  <si>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</si>
  <si>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</si>
  <si>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</si>
  <si>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</si>
  <si>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</si>
  <si>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</si>
  <si>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</si>
  <si>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ROCHESTER FINANCE</t>
  </si>
  <si>
    <t>EDUCATION</t>
  </si>
  <si>
    <t>PHYSICAL EDUCATION &amp; SPORTS SCIENCE (PESS)</t>
  </si>
  <si>
    <t>RECREATION, TOURISM &amp; THERAPEUTIC RECREATION (RTTR)</t>
  </si>
  <si>
    <t>COUNSELOR EDUCATION</t>
  </si>
  <si>
    <t>SPECIAL EDUCATION</t>
  </si>
  <si>
    <t>STUDENT TEACHING</t>
  </si>
  <si>
    <t>DEAN OF EDUCATION</t>
  </si>
  <si>
    <t>COLLEGE OF EDUCATION RESERVE</t>
  </si>
  <si>
    <t>MAXWELL CHILDREN'S CENTER</t>
  </si>
  <si>
    <t>ROCHESTER SPECIAL EDUCATION</t>
  </si>
  <si>
    <t>ROCH EDUCATION</t>
  </si>
  <si>
    <t>RESIDENTIAL COLLEGE</t>
  </si>
  <si>
    <t>PSYCHOLOGY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</si>
  <si>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</si>
  <si>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</si>
  <si>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</si>
  <si>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</si>
  <si>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</si>
  <si>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</si>
  <si>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</si>
  <si>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</si>
  <si>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</si>
  <si>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</si>
  <si>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</si>
  <si>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</si>
  <si>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</si>
  <si>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</si>
  <si>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</si>
  <si>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</si>
  <si>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</si>
  <si>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</si>
  <si>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</si>
  <si>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</si>
  <si>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DEAN OF LIBERAL ARTS</t>
  </si>
  <si>
    <t>ROCHESTER WOMEN'S STUDIES</t>
  </si>
  <si>
    <t>ROCH SOCIAL WORK</t>
  </si>
  <si>
    <t>ROCH MUSIC</t>
  </si>
  <si>
    <t>COLLEGE OF NURSING RESERVE</t>
  </si>
  <si>
    <t>NURSING</t>
  </si>
  <si>
    <t>HEALTH, EXERCISE, &amp; REHABILITATIVE SCIENCE</t>
  </si>
  <si>
    <t>MASTERS IN NURSING</t>
  </si>
  <si>
    <t>ROCHESTER NURSING</t>
  </si>
  <si>
    <t>ROCHESTER HEALTH, EXERCISE, &amp; REHABILITATIVE</t>
  </si>
  <si>
    <t>DEAN SCIENCE &amp; ENGINEERING</t>
  </si>
  <si>
    <t>GEOSCIENCE</t>
  </si>
  <si>
    <t>BIOLOGY</t>
  </si>
  <si>
    <t>CHEMISTRY</t>
  </si>
  <si>
    <t>COMPUTER SCIENCE</t>
  </si>
  <si>
    <t>MATH &amp; STATISTICS</t>
  </si>
  <si>
    <t>PHYSICS</t>
  </si>
  <si>
    <t>ROCH COMPUTER SCIENCE</t>
  </si>
  <si>
    <t>PRINTSHOP</t>
  </si>
  <si>
    <t>UNIVERSITY COMMUNICATIONS</t>
  </si>
  <si>
    <t>CURRENTS MAGAZINE</t>
  </si>
  <si>
    <t>UNIVERSITY ADVERTISING &amp; MARKETING</t>
  </si>
  <si>
    <t>SCHOLARSHIP ADMINISTRATION</t>
  </si>
  <si>
    <t>ANNUAL FUND/PHONATHON</t>
  </si>
  <si>
    <t>ITS OPERATIONS ADMINISTRATION</t>
  </si>
  <si>
    <t>TECH SUPPORT OPERATIONS</t>
  </si>
  <si>
    <t>ITS STAFF DEVELOPMENT</t>
  </si>
  <si>
    <t>FRESHMAN ORIENTATION</t>
  </si>
  <si>
    <t>ADMISSIONS</t>
  </si>
  <si>
    <t>CAREER SERVICES</t>
  </si>
  <si>
    <t>COUNSELING CENTER</t>
  </si>
  <si>
    <t>HEALTH &amp; WELLNESS CENTER</t>
  </si>
  <si>
    <t>STUDENT SERVICE ACCOMMODATION</t>
  </si>
  <si>
    <t>CROSS-CULTURAL OUTREACH</t>
  </si>
  <si>
    <t>STUDENT RESOURCE CENTER</t>
  </si>
  <si>
    <t>WARRIOR HUB</t>
  </si>
  <si>
    <t>WEST &amp; EAST CAMPUS BUSING</t>
  </si>
  <si>
    <t>TUTORING &amp; SUPPLEMENTAL INSTRUCTION</t>
  </si>
  <si>
    <t>INCLUSION AND DIVERSITY</t>
  </si>
  <si>
    <t>INTRAMURALS</t>
  </si>
  <si>
    <t>SUPPLY ROOM</t>
  </si>
  <si>
    <t>SECURITY SERVICES</t>
  </si>
  <si>
    <t>SAFETY</t>
  </si>
  <si>
    <t>VP FINANCE AND ADMINISTRATIVE SERVICES</t>
  </si>
  <si>
    <t>EMPLOYEE ACCOMODATION</t>
  </si>
  <si>
    <t>ENVIRONMENTAL SERVICES</t>
  </si>
  <si>
    <t>EMPLOYEE RECOGNITION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</si>
  <si>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</si>
  <si>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</si>
  <si>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</si>
  <si>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</si>
  <si>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</si>
  <si>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</si>
  <si>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GENERATORS</t>
  </si>
  <si>
    <t>IFO TRAVEL</t>
  </si>
  <si>
    <t>DEBT SERVICE</t>
  </si>
  <si>
    <t>IFO PROFESSIONAL IMPROVEMENT</t>
  </si>
  <si>
    <t>MEMBERSHIPS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</si>
  <si>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</si>
  <si>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</si>
  <si>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</si>
  <si>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</si>
  <si>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</si>
  <si>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</si>
  <si>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</si>
  <si>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</si>
  <si>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STATE WS MATCH-ROCHESTER</t>
  </si>
  <si>
    <t>WORKSTUDY-SUMMER USAGE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</si>
  <si>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</si>
  <si>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</si>
  <si>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</si>
  <si>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</si>
  <si>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</si>
  <si>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</si>
  <si>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</si>
  <si>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</si>
  <si>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</si>
  <si>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EQUIPMENT HOLDING 4000</t>
  </si>
  <si>
    <t>ARTS ADMINISTRATION</t>
  </si>
  <si>
    <t>GLOBAL STUDIES &amp; WORLD LANGUAGES</t>
  </si>
  <si>
    <t>ADMIN SEARCHES</t>
  </si>
  <si>
    <t>COMPUTER SUPPORT-ROCHESTER</t>
  </si>
  <si>
    <t>ROCHESTER ITV</t>
  </si>
  <si>
    <t>WELLNESS CENTER RENT</t>
  </si>
  <si>
    <t>FACILITIES RENTAL-SU</t>
  </si>
  <si>
    <t>WEB CONFERENCING</t>
  </si>
  <si>
    <t>ASF TRAVEL</t>
  </si>
  <si>
    <t>ROCHESTER PHYSICAL EDUCATION &amp; SPORTS SCIENCE (PESS)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</si>
  <si>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</si>
  <si>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</si>
  <si>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</si>
  <si>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</si>
  <si>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</si>
  <si>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</si>
  <si>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</si>
  <si>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ADMINISTRATIVE PROFESSIONAL DEVELOPMENT</t>
  </si>
  <si>
    <t>ROCH COUNSELOR EDUCATION</t>
  </si>
  <si>
    <t xml:space="preserve">AACSB </t>
  </si>
  <si>
    <t>COMMON BOOK</t>
  </si>
  <si>
    <t>PRESIDENT'S HOLDING</t>
  </si>
  <si>
    <t>ENERGY PROJECT</t>
  </si>
  <si>
    <t>EMPLOYEE RELOCATION EXPENSE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</si>
  <si>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</si>
  <si>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</si>
  <si>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</si>
  <si>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</si>
  <si>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</si>
  <si>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ITS SECURITY</t>
  </si>
  <si>
    <t>GRSF WAREHOUSE LEASE</t>
  </si>
  <si>
    <t>ALUMNI  RELATIONS</t>
  </si>
  <si>
    <t>PRESIDENTIAL REIMBURSEMENT SALARY</t>
  </si>
  <si>
    <t>ROTC</t>
  </si>
  <si>
    <t>AMERICAN DEMOCRACTY PROJECT</t>
  </si>
  <si>
    <t>SIGNAGE</t>
  </si>
  <si>
    <t>MAPE COUNSELING CENTER PROFESSIONAL DEVELOPMENT</t>
  </si>
  <si>
    <t>IT PROJECT</t>
  </si>
  <si>
    <t>STUDENT CONDUCT &amp; CITIZENSHIP</t>
  </si>
  <si>
    <t xml:space="preserve">PSEO </t>
  </si>
  <si>
    <t>TRANSFER EVALUATION SYSTEM (TES)</t>
  </si>
  <si>
    <t>INT'L GRADUATE ASSISTANT/VISITOR</t>
  </si>
  <si>
    <t>EPMS -E BUILDER</t>
  </si>
  <si>
    <t xml:space="preserve">BLACKBOARD STAR ALERT EMERG </t>
  </si>
  <si>
    <t>PHARMACY-WH</t>
  </si>
  <si>
    <t>LEADERSHIP EDUCATION</t>
  </si>
  <si>
    <t>ROCH LEADERSHIP EDUCATION</t>
  </si>
  <si>
    <t>ART &amp; DESIGN</t>
  </si>
  <si>
    <t>LEGAL STUDIES</t>
  </si>
  <si>
    <t>COMPOSITE MATERIALS ENGINEERING</t>
  </si>
  <si>
    <t>AVP INTERNATIONAL</t>
  </si>
  <si>
    <t>ACAD GROUNDS SERVICES</t>
  </si>
  <si>
    <t>VP ENROLLMENT MANAGEMENT &amp; STUDENT LIFE</t>
  </si>
  <si>
    <t>SALARY SETTLEMENT HOLDING - UNCLASS &amp; CLASS Adj, Steps, Etc</t>
  </si>
  <si>
    <t>AOS ADVISING</t>
  </si>
  <si>
    <t>ROCHESTER RIVERSIDE BLD LEASE</t>
  </si>
  <si>
    <t>PARALEGAL ABA EXPENSE</t>
  </si>
  <si>
    <t>IFO SEARCHES</t>
  </si>
  <si>
    <t>ASF SEARCHES</t>
  </si>
  <si>
    <t>UNIVERSITY ADVANCEMENT OPERATIONS</t>
  </si>
  <si>
    <t>UNIVERSITY ADVANCEMENT FOUNDATION EVENTS</t>
  </si>
  <si>
    <t>VP UNIVERSITY ADVANCEMENT</t>
  </si>
  <si>
    <t>DEVELOPMENT SOFTWARE</t>
  </si>
  <si>
    <t>YOUNG ALUMNI</t>
  </si>
  <si>
    <t>DEVELOPMENT OPERATIONS</t>
  </si>
  <si>
    <t>DIRECTOR OF DEVELOPMENT 1</t>
  </si>
  <si>
    <t>DIRECTOR OF DEVELOPMENT 2</t>
  </si>
  <si>
    <t>DIRECTOR OF DEVELOPMENT 3</t>
  </si>
  <si>
    <t>DIRECTOR OF DEVELOPMENT 4</t>
  </si>
  <si>
    <t>ADULT CONTINUING EDUCATION DEPT</t>
  </si>
  <si>
    <t>SUSTAINABILITY</t>
  </si>
  <si>
    <t>STATE WORKSTUDY MATCH 0999</t>
  </si>
  <si>
    <t>FINANCIAL AID TITLE IV MATCH 0999</t>
  </si>
  <si>
    <t>ASSOC VP PROVOST/AVPAA</t>
  </si>
  <si>
    <t>GENDER BASED VIOLENCE</t>
  </si>
  <si>
    <t>GENDER BASED VIOLENCE 0940/7042</t>
  </si>
  <si>
    <t>WARRIOR SUCCESS CENTER</t>
  </si>
  <si>
    <t>RCTC CONTRACT FACILITIES</t>
  </si>
  <si>
    <t>FOR THE FISCAL YEAR ENDED JUNE 30, 2018</t>
  </si>
  <si>
    <t>UNEMPLOYMENT 0820</t>
  </si>
  <si>
    <t>WORKER'S COMPENSATION 0831</t>
  </si>
  <si>
    <t>WORKER'S COMPENSATON 0831</t>
  </si>
  <si>
    <t>EARLY SEPARATION SALARY HOLDING-ERI 0180</t>
  </si>
  <si>
    <t>SUMMER SESSION INCENTIVE</t>
  </si>
  <si>
    <t>TUITION WAIVER EXPENSE 7043 also fund ROCH</t>
  </si>
  <si>
    <t>RESIDENTIAL COLLEGE LEASE</t>
  </si>
  <si>
    <t>UTILITY SERVICE</t>
  </si>
  <si>
    <t>PRESIDENT'S SPECIAL EXPENSE</t>
  </si>
  <si>
    <t>PRESIDENT'S MONTHLY SPECIAL TRAVEL</t>
  </si>
  <si>
    <t>RESERVE PRESIDENT (OT 0140)</t>
  </si>
  <si>
    <t>SEXUAL HARASSMENT EDUCATION</t>
  </si>
  <si>
    <t>ACCREDITATION/HLC</t>
  </si>
  <si>
    <t>INNOVATION INITIAL HOLDING</t>
  </si>
  <si>
    <t>ACADEMIC AFFAIR OPERATING BUDGET SUPPLEMENT</t>
  </si>
  <si>
    <t>GRADUATE TUITION ASSISTANCE (7042)</t>
  </si>
  <si>
    <t>ACE DIRECTOR WSU-R</t>
  </si>
  <si>
    <t>RETIREE SPECIAL EVENTS</t>
  </si>
  <si>
    <t>STUDENT RESEARCH HOLDING</t>
  </si>
  <si>
    <t>RCTC CONTRACT TECHNOLOGY REPLACEMENT</t>
  </si>
  <si>
    <t>ROCHESTER RESERVE FACULTY TRAVEL</t>
  </si>
  <si>
    <t>RECRUITMENT INTERNATIONAL</t>
  </si>
  <si>
    <t>ROCHESTER ACE</t>
  </si>
  <si>
    <t>RCTC CONTRACT SHARED SERVICES</t>
  </si>
  <si>
    <t>RCTC CONTRACT IT RESERVE</t>
  </si>
  <si>
    <t>TRAVEL STUDIES R &amp; D REVENUE MODEL</t>
  </si>
  <si>
    <t>ACE FALL &amp; SPRING EXTENSION CONTRACTS</t>
  </si>
  <si>
    <t>IFO PRESIDENT SALARY</t>
  </si>
  <si>
    <t>SUMMER SESSION EXPENSE</t>
  </si>
  <si>
    <t>LIBRARY DEANS RESERVE</t>
  </si>
  <si>
    <t>RCTC CONTRACT LIBRARY (1870)</t>
  </si>
  <si>
    <t>EDUCATION ALLIANCE</t>
  </si>
  <si>
    <t>EDFD</t>
  </si>
  <si>
    <t>ROCH GRAD INDUCTION MATCH</t>
  </si>
  <si>
    <t xml:space="preserve"> KQAL M&amp;E</t>
  </si>
  <si>
    <t>WOMEN &amp; GENDER STUDIES</t>
  </si>
  <si>
    <t>DEAN OF NURSING &amp; HEALTH SCIENCE</t>
  </si>
  <si>
    <t>COLLEGE OF SCIENCE RESERVE</t>
  </si>
  <si>
    <t>ROCHESTER CHEMISTRY</t>
  </si>
  <si>
    <t>ROCHESTER BIOLOGY</t>
  </si>
  <si>
    <t>RESERVE UNIVERSITY ADVANCEMENT (OT  0140)</t>
  </si>
  <si>
    <t>WEB COMMUNICATIONS</t>
  </si>
  <si>
    <t>ITS GENERAL ACADEMIC</t>
  </si>
  <si>
    <t>INFRASTRUCTURE</t>
  </si>
  <si>
    <t>MNSCU CEMRS Room Scheduling Software</t>
  </si>
  <si>
    <t>IT INFRASTRUCTURE</t>
  </si>
  <si>
    <t>CLASSROOM SUPPORT/MEDIA</t>
  </si>
  <si>
    <t>SUMMER APPEALS DEVELOPMENT</t>
  </si>
  <si>
    <t>REGISTRARS OFFICE</t>
  </si>
  <si>
    <t>STUDENT FINANCIAL AID</t>
  </si>
  <si>
    <t>FALL FAMILY DAY</t>
  </si>
  <si>
    <t>RESERVE ENROLLMENT MANAGEMENT &amp; STUDENT (0140 $6,500)</t>
  </si>
  <si>
    <t>MNSCU SP ACCESS, OPPORTUNITY, SUCCESS INIT</t>
  </si>
  <si>
    <t>STUDENT COMMUNITY &amp; ENGAGEMENT</t>
  </si>
  <si>
    <t>DEAN OF STUDENTS</t>
  </si>
  <si>
    <t>MAINTENANCE &amp; SERVICE</t>
  </si>
  <si>
    <t>CUSTODIAL SERVICES</t>
  </si>
  <si>
    <t>MAINTENANCE &amp; SERVICE RESERVE (OT 0140 $4,245, 0150 $14,850)</t>
  </si>
  <si>
    <t>GROUNDSKEEPING-STUDENT HELP</t>
  </si>
  <si>
    <t>ACAD MAINTENANCE SERVICES</t>
  </si>
  <si>
    <t>GENERAL R&amp;B</t>
  </si>
  <si>
    <t>MAINTENANCE R&amp;B</t>
  </si>
  <si>
    <t>ATHLETIC DIRECTOR HOLDING</t>
  </si>
  <si>
    <t>ATHLETICS DIRECTOR HOLDING (0940)</t>
  </si>
  <si>
    <t>ATHLETICS DIRECTOR HOLDING (7042)</t>
  </si>
  <si>
    <t>WOMEN'S ADM</t>
  </si>
  <si>
    <t>MEN'S ADM</t>
  </si>
  <si>
    <t>STUDENT PAYROLL OFFICE</t>
  </si>
  <si>
    <t>RESERVE FINANCE &amp; ADMIN (OT 0140 $6,000 &amp; 0150 $2,000)</t>
  </si>
  <si>
    <t>FISCAL AFFAIRS CFO</t>
  </si>
  <si>
    <t>AUDIT EXPENSES WSU</t>
  </si>
  <si>
    <t>FACULTY/STAFF TRAINING &amp; DEVELOPMENT</t>
  </si>
  <si>
    <t>FY2018 INITIAL INTERNAL BUDGET</t>
  </si>
  <si>
    <t>ROCHESTER ART &amp;  DESIGN</t>
  </si>
  <si>
    <t>ROCHESTER MATH  &amp; STATISTICS</t>
  </si>
  <si>
    <t>TLT SUPPLY</t>
  </si>
  <si>
    <t>ROCHESTER PROGRAM PROMO &amp; DEVELOPMENT</t>
  </si>
  <si>
    <t>RCTC CONTRACT OTHER FACILITIES</t>
  </si>
  <si>
    <t>UNIVERSITY INSURANCE DEDUCTIBLE CONTINGENCY</t>
  </si>
  <si>
    <t>ALL UNIV SICK LEAVE REPLACEMENT 0100 $25,163, 0100 $50K, 0099 $50k</t>
  </si>
  <si>
    <t>ALL UNIV ACHIEVEMENT AWARDS MMA &amp; MAPE</t>
  </si>
  <si>
    <t>ALL UNIV ACHIEVEMENT MERIT/CONFIDENTIAL/MANAGER PLAN</t>
  </si>
  <si>
    <t>ALL UNIV $.25 PER MILE IFO</t>
  </si>
  <si>
    <t>ASF EXCEPTIONAL ACHIEVEMENT INCENTIVE</t>
  </si>
  <si>
    <t>EMPLOYEE LEARNING MANAGEMENT (ELM) COMPLIANCE</t>
  </si>
  <si>
    <t>E-PROCUREMENT ANNUAL FEE</t>
  </si>
  <si>
    <t>BUSINESS PROCESS MGT SYSTEM (BPMS)</t>
  </si>
  <si>
    <t>TESTING SERVICES</t>
  </si>
  <si>
    <t>ENROLLMENT MANAGEMENT &amp; STUDENT LIFE</t>
  </si>
  <si>
    <t xml:space="preserve">ACE  </t>
  </si>
  <si>
    <t>SUBTOTAL ACE</t>
  </si>
  <si>
    <t>TOTAL ACADEMIC AFFAIRS</t>
  </si>
  <si>
    <t>WSU-ROCHESTER</t>
  </si>
  <si>
    <t>SUBTOTAL WSU-ROCHESTER</t>
  </si>
  <si>
    <t>SUBTOTAL GRADUATE OFFICE</t>
  </si>
  <si>
    <t>SPECIAL SALARY IT (OT 0140 $2,227, 0150 $1,114)</t>
  </si>
  <si>
    <t>OFFSITE PROGRAM</t>
  </si>
  <si>
    <t>Unclassified</t>
  </si>
  <si>
    <t>Classified</t>
  </si>
  <si>
    <t>Fringe  Benefits</t>
  </si>
  <si>
    <t>Equipment</t>
  </si>
  <si>
    <t>TUITION BAD DEBT WRITEOFF 7903 also fund ROCH</t>
  </si>
  <si>
    <t>Operating</t>
  </si>
  <si>
    <t>TOTAL ENROLLMENT MANAGEMENT &amp; STUDENT LIFE</t>
  </si>
  <si>
    <t>FRINGE BENEFIT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</si>
</sst>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2" xfId="0" applyNumberFormat="1" applyFont="1" applyBorder="1"/>
    <xf numFmtId="6" fontId="2" fillId="0" borderId="0" xfId="0" applyNumberFormat="1" applyFont="1" applyFill="1"/>
    <xf numFmtId="38" fontId="2" fillId="0" borderId="0" xfId="0" applyNumberFormat="1" applyFont="1" applyFill="1"/>
    <xf numFmtId="6" fontId="2" fillId="0" borderId="0" xfId="0" applyNumberFormat="1" applyFont="1" applyBorder="1"/>
    <xf numFmtId="6" fontId="2" fillId="0" borderId="0" xfId="0" applyNumberFormat="1" applyFont="1" applyFill="1" applyBorder="1"/>
    <xf numFmtId="6" fontId="4" fillId="0" borderId="0" xfId="2" applyNumberFormat="1" applyFont="1"/>
    <xf numFmtId="0" fontId="5" fillId="0" borderId="0" xfId="0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2" xfId="2" applyNumberFormat="1" applyFont="1" applyBorder="1"/>
    <xf numFmtId="6" fontId="3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7"/>
  <sheetViews>
    <sheetView tabSelected="1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10.1640625" style="1" bestFit="1" customWidth="1"/>
    <col min="2" max="2" width="71" style="3" customWidth="1"/>
    <col min="3" max="8" width="15.83203125" style="1" customWidth="1"/>
    <col min="9" max="9" width="13.33203125" style="1" bestFit="1" customWidth="1"/>
    <col min="10" max="11" width="9.33203125" style="1"/>
    <col min="12" max="12" width="9.83203125" style="1" customWidth="1"/>
    <col min="13" max="16384" width="9.33203125" style="1"/>
  </cols>
  <sheetData>
    <row r="1" spans="1:8" s="18" customFormat="1" ht="18" x14ac:dyDescent="0.25">
      <c r="A1" s="22" t="s">
        <v>16</v>
      </c>
      <c r="B1" s="22"/>
      <c r="C1" s="22"/>
      <c r="D1" s="22"/>
      <c r="E1" s="22"/>
      <c r="F1" s="22"/>
      <c r="G1" s="22"/>
      <c r="H1" s="22"/>
    </row>
    <row r="2" spans="1:8" s="18" customFormat="1" ht="18" x14ac:dyDescent="0.25">
      <c r="A2" s="22" t="s">
        <v>26</v>
      </c>
      <c r="B2" s="22"/>
      <c r="C2" s="22"/>
      <c r="D2" s="22"/>
      <c r="E2" s="22"/>
      <c r="F2" s="22"/>
      <c r="G2" s="22"/>
      <c r="H2" s="22"/>
    </row>
    <row r="3" spans="1:8" s="18" customFormat="1" ht="18" x14ac:dyDescent="0.25">
      <c r="A3" s="22" t="s">
        <v>255</v>
      </c>
      <c r="B3" s="22"/>
      <c r="C3" s="22"/>
      <c r="D3" s="22"/>
      <c r="E3" s="22"/>
      <c r="F3" s="22"/>
      <c r="G3" s="22"/>
      <c r="H3" s="22"/>
    </row>
    <row r="4" spans="1:8" s="18" customFormat="1" ht="18" x14ac:dyDescent="0.25">
      <c r="A4" s="2"/>
      <c r="B4" s="2"/>
      <c r="C4" s="2"/>
      <c r="D4" s="2"/>
      <c r="E4" s="2"/>
      <c r="F4" s="2"/>
      <c r="G4" s="2"/>
      <c r="H4" s="2"/>
    </row>
    <row r="5" spans="1:8" s="2" customFormat="1" ht="45" customHeight="1" x14ac:dyDescent="0.2">
      <c r="C5" s="21" t="s">
        <v>353</v>
      </c>
      <c r="D5" s="21" t="s">
        <v>354</v>
      </c>
      <c r="E5" s="21" t="s">
        <v>355</v>
      </c>
      <c r="F5" s="21" t="s">
        <v>356</v>
      </c>
      <c r="G5" s="21" t="s">
        <v>358</v>
      </c>
      <c r="H5" s="21" t="s">
        <v>31</v>
      </c>
    </row>
    <row r="6" spans="1:8" x14ac:dyDescent="0.2">
      <c r="C6" s="4"/>
      <c r="D6" s="4"/>
      <c r="E6" s="4"/>
      <c r="F6" s="5"/>
      <c r="G6" s="6"/>
      <c r="H6" s="5"/>
    </row>
    <row r="7" spans="1:8" x14ac:dyDescent="0.2">
      <c r="B7" s="7" t="s">
        <v>1</v>
      </c>
      <c r="C7" s="9"/>
      <c r="D7" s="9"/>
      <c r="E7" s="3"/>
      <c r="F7" s="3"/>
      <c r="G7" s="3"/>
      <c r="H7" s="3"/>
    </row>
    <row r="8" spans="1:8" x14ac:dyDescent="0.2">
      <c r="A8" s="1">
        <v>215001</v>
      </c>
      <c r="B8" s="3" t="s">
        <v>32</v>
      </c>
      <c r="C8" s="8">
        <v>0</v>
      </c>
      <c r="D8" s="8">
        <v>107328</v>
      </c>
      <c r="E8" s="8">
        <f>SUM(C8:D8)*0.33</f>
        <v>35418.240000000005</v>
      </c>
      <c r="F8" s="8">
        <v>0</v>
      </c>
      <c r="G8" s="8">
        <v>22283</v>
      </c>
      <c r="H8" s="8">
        <f>+C8+D8+E8+F8+G8</f>
        <v>165029.24</v>
      </c>
    </row>
    <row r="9" spans="1:8" x14ac:dyDescent="0.2">
      <c r="A9" s="1">
        <v>215002</v>
      </c>
      <c r="B9" s="3" t="s">
        <v>264</v>
      </c>
      <c r="C9" s="8">
        <v>0</v>
      </c>
      <c r="D9" s="8">
        <v>0</v>
      </c>
      <c r="E9" s="8">
        <f t="shared" ref="E9:E25" si="0">SUM(C9:D9)*0.33</f>
        <v>0</v>
      </c>
      <c r="F9" s="8">
        <v>0</v>
      </c>
      <c r="G9" s="8">
        <v>5950</v>
      </c>
      <c r="H9" s="8">
        <f>+C9+D9+E9+F9+G9</f>
        <v>5950</v>
      </c>
    </row>
    <row r="10" spans="1:8" x14ac:dyDescent="0.2">
      <c r="A10" s="1">
        <v>215011</v>
      </c>
      <c r="B10" s="3" t="s">
        <v>265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v>24000</v>
      </c>
      <c r="H10" s="8">
        <f>+C10+D10+E10+F10+G10</f>
        <v>24000</v>
      </c>
    </row>
    <row r="11" spans="1:8" x14ac:dyDescent="0.2">
      <c r="A11" s="1">
        <v>215017</v>
      </c>
      <c r="B11" s="3" t="s">
        <v>33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23021.5</v>
      </c>
      <c r="H11" s="8">
        <f>+C11+D11+E11+F11+G11</f>
        <v>23021.5</v>
      </c>
    </row>
    <row r="12" spans="1:8" x14ac:dyDescent="0.2">
      <c r="A12" s="1">
        <v>215026</v>
      </c>
      <c r="B12" s="3" t="s">
        <v>34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42817</v>
      </c>
      <c r="H12" s="8">
        <f>+C12+D12+E12+F12+G12</f>
        <v>42817</v>
      </c>
    </row>
    <row r="13" spans="1:8" x14ac:dyDescent="0.2">
      <c r="A13" s="1">
        <v>215027</v>
      </c>
      <c r="B13" s="3" t="s">
        <v>266</v>
      </c>
      <c r="C13" s="11">
        <v>0</v>
      </c>
      <c r="D13" s="8">
        <v>2000</v>
      </c>
      <c r="E13" s="8">
        <f t="shared" si="0"/>
        <v>660</v>
      </c>
      <c r="F13" s="8">
        <v>0</v>
      </c>
      <c r="G13" s="8">
        <v>11760</v>
      </c>
      <c r="H13" s="8">
        <f>+C13+D13+E13+F13+G13</f>
        <v>14420</v>
      </c>
    </row>
    <row r="14" spans="1:8" x14ac:dyDescent="0.2">
      <c r="A14" s="1">
        <v>215034</v>
      </c>
      <c r="B14" s="3" t="s">
        <v>200</v>
      </c>
      <c r="C14" s="11">
        <v>0</v>
      </c>
      <c r="D14" s="11">
        <v>0</v>
      </c>
      <c r="E14" s="8">
        <f t="shared" si="0"/>
        <v>0</v>
      </c>
      <c r="F14" s="11">
        <v>0</v>
      </c>
      <c r="G14" s="8">
        <v>30000</v>
      </c>
      <c r="H14" s="8">
        <f>+C14+D14+E14+F14+G14</f>
        <v>30000</v>
      </c>
    </row>
    <row r="15" spans="1:8" x14ac:dyDescent="0.2">
      <c r="A15" s="1">
        <v>215078</v>
      </c>
      <c r="B15" s="3" t="s">
        <v>234</v>
      </c>
      <c r="C15" s="11">
        <v>0</v>
      </c>
      <c r="D15" s="11">
        <v>0</v>
      </c>
      <c r="E15" s="8">
        <f t="shared" si="0"/>
        <v>0</v>
      </c>
      <c r="F15" s="11">
        <v>0</v>
      </c>
      <c r="G15" s="8">
        <v>39040</v>
      </c>
      <c r="H15" s="8">
        <f>+C15+D15+E15+F15+G15</f>
        <v>39040</v>
      </c>
    </row>
    <row r="16" spans="1:8" x14ac:dyDescent="0.2">
      <c r="A16" s="1">
        <v>215079</v>
      </c>
      <c r="B16" s="3" t="s">
        <v>151</v>
      </c>
      <c r="C16" s="11">
        <v>0</v>
      </c>
      <c r="D16" s="11">
        <v>0</v>
      </c>
      <c r="E16" s="8">
        <f t="shared" si="0"/>
        <v>0</v>
      </c>
      <c r="F16" s="11">
        <v>0</v>
      </c>
      <c r="G16" s="8">
        <v>20000</v>
      </c>
      <c r="H16" s="11">
        <f>+C16+D16+E16+F16+G16</f>
        <v>20000</v>
      </c>
    </row>
    <row r="17" spans="1:8" x14ac:dyDescent="0.2">
      <c r="A17" s="1">
        <v>215095</v>
      </c>
      <c r="B17" s="3" t="s">
        <v>235</v>
      </c>
      <c r="C17" s="11">
        <v>0</v>
      </c>
      <c r="D17" s="11">
        <v>0</v>
      </c>
      <c r="E17" s="8">
        <f t="shared" si="0"/>
        <v>0</v>
      </c>
      <c r="F17" s="11">
        <v>0</v>
      </c>
      <c r="G17" s="8">
        <v>26029</v>
      </c>
      <c r="H17" s="11">
        <f>+C17+D17+E17+F17+G17</f>
        <v>26029</v>
      </c>
    </row>
    <row r="18" spans="1:8" x14ac:dyDescent="0.2">
      <c r="A18" s="1">
        <v>215183</v>
      </c>
      <c r="B18" s="3" t="s">
        <v>198</v>
      </c>
      <c r="C18" s="11">
        <v>0</v>
      </c>
      <c r="D18" s="11">
        <v>0</v>
      </c>
      <c r="E18" s="8">
        <f t="shared" si="0"/>
        <v>0</v>
      </c>
      <c r="F18" s="11">
        <v>0</v>
      </c>
      <c r="G18" s="8">
        <v>35000</v>
      </c>
      <c r="H18" s="11">
        <f>+C18+D18+E18+F18+G18</f>
        <v>35000</v>
      </c>
    </row>
    <row r="19" spans="1:8" x14ac:dyDescent="0.2">
      <c r="A19" s="1">
        <v>216010</v>
      </c>
      <c r="B19" s="3" t="s">
        <v>179</v>
      </c>
      <c r="C19" s="11">
        <v>0</v>
      </c>
      <c r="D19" s="11">
        <v>0</v>
      </c>
      <c r="E19" s="8">
        <f t="shared" si="0"/>
        <v>0</v>
      </c>
      <c r="F19" s="11">
        <v>0</v>
      </c>
      <c r="G19" s="8">
        <v>20000</v>
      </c>
      <c r="H19" s="8">
        <f>+C19+D19+E19+F19+G19</f>
        <v>20000</v>
      </c>
    </row>
    <row r="20" spans="1:8" x14ac:dyDescent="0.2">
      <c r="A20" s="1">
        <v>216013</v>
      </c>
      <c r="B20" s="3" t="s">
        <v>35</v>
      </c>
      <c r="C20" s="11">
        <v>98920</v>
      </c>
      <c r="D20" s="8">
        <v>56139.08</v>
      </c>
      <c r="E20" s="8">
        <f t="shared" si="0"/>
        <v>51169.496400000011</v>
      </c>
      <c r="F20" s="8">
        <v>0</v>
      </c>
      <c r="G20" s="8">
        <v>12813.5</v>
      </c>
      <c r="H20" s="8">
        <f>+C20+D20+E20+F20+G20</f>
        <v>219042.07640000002</v>
      </c>
    </row>
    <row r="21" spans="1:8" x14ac:dyDescent="0.2">
      <c r="A21" s="1">
        <v>216022</v>
      </c>
      <c r="B21" s="3" t="s">
        <v>149</v>
      </c>
      <c r="C21" s="11">
        <v>0</v>
      </c>
      <c r="D21" s="8">
        <v>69513.600000000006</v>
      </c>
      <c r="E21" s="8">
        <f t="shared" si="0"/>
        <v>22939.488000000001</v>
      </c>
      <c r="F21" s="11">
        <v>0</v>
      </c>
      <c r="G21" s="8">
        <v>3000</v>
      </c>
      <c r="H21" s="11">
        <f>+C21+D21+E21+F21+G21</f>
        <v>95453.088000000003</v>
      </c>
    </row>
    <row r="22" spans="1:8" x14ac:dyDescent="0.2">
      <c r="A22" s="1">
        <v>216023</v>
      </c>
      <c r="B22" s="3" t="s">
        <v>150</v>
      </c>
      <c r="C22" s="11">
        <v>0</v>
      </c>
      <c r="D22" s="11">
        <v>0</v>
      </c>
      <c r="E22" s="8">
        <f t="shared" si="0"/>
        <v>0</v>
      </c>
      <c r="F22" s="11">
        <v>0</v>
      </c>
      <c r="G22" s="8">
        <v>16500</v>
      </c>
      <c r="H22" s="8">
        <f>+C22+D22+E22+F22+G22</f>
        <v>16500</v>
      </c>
    </row>
    <row r="23" spans="1:8" x14ac:dyDescent="0.2">
      <c r="A23" s="1">
        <v>216026</v>
      </c>
      <c r="B23" s="3" t="s">
        <v>251</v>
      </c>
      <c r="C23" s="11">
        <v>22727</v>
      </c>
      <c r="D23" s="11">
        <v>0</v>
      </c>
      <c r="E23" s="8">
        <f t="shared" si="0"/>
        <v>7499.9100000000008</v>
      </c>
      <c r="F23" s="11">
        <v>0</v>
      </c>
      <c r="G23" s="8">
        <v>0</v>
      </c>
      <c r="H23" s="8">
        <f>+C23+D23+E23+F23+G23</f>
        <v>30226.91</v>
      </c>
    </row>
    <row r="24" spans="1:8" x14ac:dyDescent="0.2">
      <c r="A24" s="1">
        <v>216026</v>
      </c>
      <c r="B24" s="3" t="s">
        <v>252</v>
      </c>
      <c r="C24" s="11">
        <v>6670</v>
      </c>
      <c r="D24" s="11">
        <v>0</v>
      </c>
      <c r="E24" s="8">
        <f t="shared" si="0"/>
        <v>2201.1</v>
      </c>
      <c r="F24" s="11">
        <v>0</v>
      </c>
      <c r="G24" s="8">
        <v>6730</v>
      </c>
      <c r="H24" s="8">
        <f>+C24+D24+E24+F24+G24</f>
        <v>15601.1</v>
      </c>
    </row>
    <row r="25" spans="1:8" x14ac:dyDescent="0.2">
      <c r="A25" s="1">
        <v>216095</v>
      </c>
      <c r="B25" s="3" t="s">
        <v>267</v>
      </c>
      <c r="C25" s="11">
        <v>0</v>
      </c>
      <c r="D25" s="11">
        <v>0</v>
      </c>
      <c r="E25" s="8">
        <f t="shared" si="0"/>
        <v>0</v>
      </c>
      <c r="F25" s="11">
        <v>0</v>
      </c>
      <c r="G25" s="8">
        <v>11412</v>
      </c>
      <c r="H25" s="11">
        <f>+C25+D25+E25+F25+G25</f>
        <v>11412</v>
      </c>
    </row>
    <row r="26" spans="1:8" x14ac:dyDescent="0.2">
      <c r="C26" s="11"/>
      <c r="D26" s="11"/>
      <c r="E26" s="11"/>
      <c r="F26" s="11"/>
      <c r="G26" s="11"/>
      <c r="H26" s="11"/>
    </row>
    <row r="27" spans="1:8" x14ac:dyDescent="0.2">
      <c r="B27" s="3" t="s">
        <v>2</v>
      </c>
      <c r="C27" s="12">
        <f t="shared" ref="C27:H27" si="1">SUM(C8:C26)</f>
        <v>128317</v>
      </c>
      <c r="D27" s="12">
        <f t="shared" si="1"/>
        <v>234980.68000000002</v>
      </c>
      <c r="E27" s="12">
        <f t="shared" si="1"/>
        <v>119888.23440000003</v>
      </c>
      <c r="F27" s="12">
        <f t="shared" si="1"/>
        <v>0</v>
      </c>
      <c r="G27" s="12">
        <f>SUM(G8:G25)</f>
        <v>350356</v>
      </c>
      <c r="H27" s="12">
        <f t="shared" si="1"/>
        <v>833541.91440000001</v>
      </c>
    </row>
    <row r="28" spans="1:8" x14ac:dyDescent="0.2">
      <c r="C28" s="8"/>
      <c r="D28" s="23"/>
      <c r="E28" s="23"/>
      <c r="F28" s="11"/>
      <c r="G28" s="11"/>
      <c r="H28" s="11"/>
    </row>
    <row r="29" spans="1:8" x14ac:dyDescent="0.2">
      <c r="B29" s="7" t="s">
        <v>18</v>
      </c>
      <c r="C29" s="11"/>
      <c r="D29" s="11"/>
      <c r="E29" s="11"/>
      <c r="F29" s="11"/>
      <c r="G29" s="11"/>
      <c r="H29" s="11"/>
    </row>
    <row r="30" spans="1:8" x14ac:dyDescent="0.2">
      <c r="A30" s="1">
        <v>210035</v>
      </c>
      <c r="B30" s="3" t="s">
        <v>210</v>
      </c>
      <c r="C30" s="8">
        <v>0</v>
      </c>
      <c r="D30" s="8">
        <v>0</v>
      </c>
      <c r="E30" s="8">
        <f>SUM(C30:D30)*0.33</f>
        <v>0</v>
      </c>
      <c r="F30" s="11">
        <v>0</v>
      </c>
      <c r="G30" s="11">
        <v>17100</v>
      </c>
      <c r="H30" s="8">
        <f>+C30+D30+E30+F30+G30</f>
        <v>17100</v>
      </c>
    </row>
    <row r="31" spans="1:8" x14ac:dyDescent="0.2">
      <c r="A31" s="1">
        <v>210076</v>
      </c>
      <c r="B31" s="3" t="s">
        <v>268</v>
      </c>
      <c r="C31" s="8">
        <v>0</v>
      </c>
      <c r="D31" s="8">
        <v>0</v>
      </c>
      <c r="E31" s="8">
        <f t="shared" ref="E31:E55" si="2">SUM(C31:D31)*0.33</f>
        <v>0</v>
      </c>
      <c r="F31" s="8">
        <v>0</v>
      </c>
      <c r="G31" s="11">
        <v>10784</v>
      </c>
      <c r="H31" s="8">
        <f>+C31+D31+E31+F31+G31</f>
        <v>10784</v>
      </c>
    </row>
    <row r="32" spans="1:8" x14ac:dyDescent="0.2">
      <c r="A32" s="1">
        <v>210314</v>
      </c>
      <c r="B32" s="3" t="s">
        <v>190</v>
      </c>
      <c r="C32" s="8">
        <v>0</v>
      </c>
      <c r="D32" s="8">
        <v>0</v>
      </c>
      <c r="E32" s="8">
        <f t="shared" si="2"/>
        <v>0</v>
      </c>
      <c r="F32" s="8">
        <v>0</v>
      </c>
      <c r="G32" s="11">
        <v>5000</v>
      </c>
      <c r="H32" s="8">
        <f>+C32+D32+E32+F32+G32</f>
        <v>5000</v>
      </c>
    </row>
    <row r="33" spans="1:8" x14ac:dyDescent="0.2">
      <c r="A33" s="1">
        <v>210316</v>
      </c>
      <c r="B33" s="3" t="s">
        <v>188</v>
      </c>
      <c r="C33" s="8">
        <v>0</v>
      </c>
      <c r="D33" s="8">
        <v>0</v>
      </c>
      <c r="E33" s="8">
        <f t="shared" si="2"/>
        <v>0</v>
      </c>
      <c r="F33" s="8">
        <v>0</v>
      </c>
      <c r="G33" s="11">
        <v>40000</v>
      </c>
      <c r="H33" s="8">
        <f>+C33+D33+E33+F33+G33</f>
        <v>40000</v>
      </c>
    </row>
    <row r="34" spans="1:8" x14ac:dyDescent="0.2">
      <c r="A34" s="1">
        <v>210320</v>
      </c>
      <c r="B34" s="3" t="s">
        <v>189</v>
      </c>
      <c r="C34" s="8">
        <v>82863</v>
      </c>
      <c r="D34" s="8">
        <v>187761.84</v>
      </c>
      <c r="E34" s="8">
        <f t="shared" si="2"/>
        <v>89306.197199999995</v>
      </c>
      <c r="F34" s="8">
        <v>0</v>
      </c>
      <c r="G34" s="11">
        <v>22750</v>
      </c>
      <c r="H34" s="8">
        <f>+C34+D34+E34+F34+G34</f>
        <v>382681.03719999996</v>
      </c>
    </row>
    <row r="35" spans="1:8" x14ac:dyDescent="0.2">
      <c r="A35" s="1">
        <v>210450</v>
      </c>
      <c r="B35" s="3" t="s">
        <v>38</v>
      </c>
      <c r="C35" s="8">
        <v>72278</v>
      </c>
      <c r="D35" s="8">
        <v>0</v>
      </c>
      <c r="E35" s="8">
        <f t="shared" si="2"/>
        <v>23851.74</v>
      </c>
      <c r="F35" s="8">
        <v>0</v>
      </c>
      <c r="G35" s="11">
        <v>2051</v>
      </c>
      <c r="H35" s="8">
        <f>+C35+D35+E35+F35+G35</f>
        <v>98180.74</v>
      </c>
    </row>
    <row r="36" spans="1:8" x14ac:dyDescent="0.2">
      <c r="A36" s="1">
        <v>213006</v>
      </c>
      <c r="B36" s="3" t="s">
        <v>39</v>
      </c>
      <c r="C36" s="8">
        <v>0</v>
      </c>
      <c r="D36" s="8">
        <v>0</v>
      </c>
      <c r="E36" s="8">
        <f t="shared" si="2"/>
        <v>0</v>
      </c>
      <c r="F36" s="8">
        <v>0</v>
      </c>
      <c r="G36" s="11">
        <v>23250</v>
      </c>
      <c r="H36" s="8">
        <f>+C36+D36+E36+F36+G36</f>
        <v>23250</v>
      </c>
    </row>
    <row r="37" spans="1:8" x14ac:dyDescent="0.2">
      <c r="A37" s="1">
        <v>213007</v>
      </c>
      <c r="B37" s="3" t="s">
        <v>40</v>
      </c>
      <c r="C37" s="8">
        <v>0</v>
      </c>
      <c r="D37" s="8">
        <v>0</v>
      </c>
      <c r="E37" s="8">
        <f t="shared" si="2"/>
        <v>0</v>
      </c>
      <c r="F37" s="8">
        <v>0</v>
      </c>
      <c r="G37" s="11">
        <v>6915</v>
      </c>
      <c r="H37" s="8">
        <f>+C37+D37+E37+F37+G37</f>
        <v>6915</v>
      </c>
    </row>
    <row r="38" spans="1:8" x14ac:dyDescent="0.2">
      <c r="A38" s="1">
        <v>214022</v>
      </c>
      <c r="B38" s="3" t="s">
        <v>269</v>
      </c>
      <c r="C38" s="8">
        <v>0</v>
      </c>
      <c r="D38" s="8">
        <v>0</v>
      </c>
      <c r="E38" s="8">
        <f t="shared" si="2"/>
        <v>0</v>
      </c>
      <c r="F38" s="8">
        <v>0</v>
      </c>
      <c r="G38" s="11">
        <v>121554</v>
      </c>
      <c r="H38" s="8">
        <f>+C38+D38+E38+F38+G38</f>
        <v>121554</v>
      </c>
    </row>
    <row r="39" spans="1:8" x14ac:dyDescent="0.2">
      <c r="A39" s="1">
        <v>215005</v>
      </c>
      <c r="B39" s="3" t="s">
        <v>41</v>
      </c>
      <c r="C39" s="8">
        <v>184501.48</v>
      </c>
      <c r="D39" s="8">
        <v>101358.32</v>
      </c>
      <c r="E39" s="8">
        <f t="shared" si="2"/>
        <v>94333.734000000026</v>
      </c>
      <c r="F39" s="8">
        <v>0</v>
      </c>
      <c r="G39" s="11">
        <v>21655</v>
      </c>
      <c r="H39" s="8">
        <f>+C39+D39+E39+F39+G39</f>
        <v>401848.5340000001</v>
      </c>
    </row>
    <row r="40" spans="1:8" x14ac:dyDescent="0.2">
      <c r="A40" s="1">
        <v>215007</v>
      </c>
      <c r="B40" s="3" t="s">
        <v>42</v>
      </c>
      <c r="C40" s="8">
        <v>11358</v>
      </c>
      <c r="D40" s="8">
        <v>5438</v>
      </c>
      <c r="E40" s="8">
        <f t="shared" si="2"/>
        <v>5542.68</v>
      </c>
      <c r="F40" s="8">
        <v>0</v>
      </c>
      <c r="G40" s="11">
        <v>24457</v>
      </c>
      <c r="H40" s="8">
        <f>+C40+D40+E40+F40+G40</f>
        <v>46795.68</v>
      </c>
    </row>
    <row r="41" spans="1:8" x14ac:dyDescent="0.2">
      <c r="A41" s="1">
        <v>210075</v>
      </c>
      <c r="B41" s="3" t="s">
        <v>270</v>
      </c>
      <c r="C41" s="8">
        <v>0</v>
      </c>
      <c r="D41" s="8">
        <v>0</v>
      </c>
      <c r="E41" s="8">
        <f t="shared" si="2"/>
        <v>0</v>
      </c>
      <c r="F41" s="8">
        <v>0</v>
      </c>
      <c r="G41" s="11">
        <v>212102</v>
      </c>
      <c r="H41" s="8">
        <f>+C41+D41+E41+F41+G41</f>
        <v>212102</v>
      </c>
    </row>
    <row r="42" spans="1:8" x14ac:dyDescent="0.2">
      <c r="A42" s="1">
        <v>215016</v>
      </c>
      <c r="B42" s="3" t="s">
        <v>43</v>
      </c>
      <c r="C42" s="8">
        <v>0</v>
      </c>
      <c r="D42" s="8">
        <v>0</v>
      </c>
      <c r="E42" s="8">
        <f t="shared" si="2"/>
        <v>0</v>
      </c>
      <c r="F42" s="8">
        <v>0</v>
      </c>
      <c r="G42" s="11">
        <v>15903</v>
      </c>
      <c r="H42" s="8">
        <f>+C42+D42+E42+F42+G42</f>
        <v>15903</v>
      </c>
    </row>
    <row r="43" spans="1:8" x14ac:dyDescent="0.2">
      <c r="A43" s="1">
        <v>215033</v>
      </c>
      <c r="B43" s="3" t="s">
        <v>273</v>
      </c>
      <c r="C43" s="11">
        <v>0</v>
      </c>
      <c r="D43" s="8">
        <v>0</v>
      </c>
      <c r="E43" s="8">
        <f t="shared" si="2"/>
        <v>0</v>
      </c>
      <c r="F43" s="11">
        <v>0</v>
      </c>
      <c r="G43" s="11">
        <v>3300</v>
      </c>
      <c r="H43" s="11">
        <f>+C43+D43+E43+F43+G43</f>
        <v>3300</v>
      </c>
    </row>
    <row r="44" spans="1:8" x14ac:dyDescent="0.2">
      <c r="A44" s="1">
        <v>215038</v>
      </c>
      <c r="B44" s="3" t="s">
        <v>132</v>
      </c>
      <c r="C44" s="11">
        <v>0</v>
      </c>
      <c r="D44" s="8">
        <v>0</v>
      </c>
      <c r="E44" s="8">
        <f t="shared" si="2"/>
        <v>0</v>
      </c>
      <c r="F44" s="11">
        <v>0</v>
      </c>
      <c r="G44" s="11">
        <v>3188</v>
      </c>
      <c r="H44" s="11">
        <f>+C44+D44+E44+F44+G44</f>
        <v>3188</v>
      </c>
    </row>
    <row r="45" spans="1:8" x14ac:dyDescent="0.2">
      <c r="A45" s="1">
        <v>215039</v>
      </c>
      <c r="B45" s="3" t="s">
        <v>44</v>
      </c>
      <c r="C45" s="8">
        <v>43521</v>
      </c>
      <c r="D45" s="8">
        <v>22276</v>
      </c>
      <c r="E45" s="8">
        <f t="shared" si="2"/>
        <v>21713.010000000002</v>
      </c>
      <c r="F45" s="8">
        <v>0</v>
      </c>
      <c r="G45" s="11">
        <v>19328</v>
      </c>
      <c r="H45" s="8">
        <f>+C45+D45+E45+F45+G45</f>
        <v>106838.01000000001</v>
      </c>
    </row>
    <row r="46" spans="1:8" x14ac:dyDescent="0.2">
      <c r="A46" s="1">
        <v>215044</v>
      </c>
      <c r="B46" s="3" t="s">
        <v>227</v>
      </c>
      <c r="C46" s="8">
        <v>117875</v>
      </c>
      <c r="D46" s="8">
        <v>77472.179999999993</v>
      </c>
      <c r="E46" s="8">
        <f t="shared" si="2"/>
        <v>64464.5694</v>
      </c>
      <c r="F46" s="8">
        <v>0</v>
      </c>
      <c r="G46" s="11">
        <v>13540</v>
      </c>
      <c r="H46" s="8">
        <f>+C46+D46+E46+F46+G46</f>
        <v>273351.74939999997</v>
      </c>
    </row>
    <row r="47" spans="1:8" x14ac:dyDescent="0.2">
      <c r="A47" s="1">
        <v>215045</v>
      </c>
      <c r="B47" s="3" t="s">
        <v>250</v>
      </c>
      <c r="C47" s="8">
        <f>147446.25+61600+2272</f>
        <v>211318.25</v>
      </c>
      <c r="D47" s="8">
        <v>0</v>
      </c>
      <c r="E47" s="8">
        <f t="shared" si="2"/>
        <v>69735.022500000006</v>
      </c>
      <c r="F47" s="8">
        <v>0</v>
      </c>
      <c r="G47" s="11">
        <v>6185</v>
      </c>
      <c r="H47" s="8">
        <f>+C47+D47+E47+F47+G47</f>
        <v>287238.27250000002</v>
      </c>
    </row>
    <row r="48" spans="1:8" x14ac:dyDescent="0.2">
      <c r="A48" s="1">
        <v>215203</v>
      </c>
      <c r="B48" s="3" t="s">
        <v>274</v>
      </c>
      <c r="C48" s="8">
        <v>0</v>
      </c>
      <c r="D48" s="8">
        <v>0</v>
      </c>
      <c r="E48" s="8">
        <f t="shared" si="2"/>
        <v>0</v>
      </c>
      <c r="F48" s="8">
        <v>0</v>
      </c>
      <c r="G48" s="11">
        <v>9562</v>
      </c>
      <c r="H48" s="8">
        <f>+C48+D48+E48+F48+G48</f>
        <v>9562</v>
      </c>
    </row>
    <row r="49" spans="1:8" x14ac:dyDescent="0.2">
      <c r="A49" s="1">
        <v>216021</v>
      </c>
      <c r="B49" s="3" t="s">
        <v>45</v>
      </c>
      <c r="C49" s="8">
        <v>0</v>
      </c>
      <c r="D49" s="8">
        <v>0</v>
      </c>
      <c r="E49" s="8">
        <f t="shared" si="2"/>
        <v>0</v>
      </c>
      <c r="F49" s="8">
        <v>0</v>
      </c>
      <c r="G49" s="11">
        <v>5000</v>
      </c>
      <c r="H49" s="8">
        <f>+C49+D49+E49+F49+G49</f>
        <v>5000</v>
      </c>
    </row>
    <row r="50" spans="1:8" x14ac:dyDescent="0.2">
      <c r="A50" s="1">
        <v>216070</v>
      </c>
      <c r="B50" s="3" t="s">
        <v>48</v>
      </c>
      <c r="C50" s="8">
        <v>174593</v>
      </c>
      <c r="D50" s="8">
        <v>32468.46</v>
      </c>
      <c r="E50" s="8">
        <f t="shared" si="2"/>
        <v>68330.281799999997</v>
      </c>
      <c r="F50" s="8">
        <v>0</v>
      </c>
      <c r="G50" s="11">
        <v>24617</v>
      </c>
      <c r="H50" s="8">
        <f>+C50+D50+E50+F50+G50</f>
        <v>300008.74179999996</v>
      </c>
    </row>
    <row r="51" spans="1:8" x14ac:dyDescent="0.2">
      <c r="A51" s="1">
        <v>216081</v>
      </c>
      <c r="B51" s="3" t="s">
        <v>277</v>
      </c>
      <c r="C51" s="8">
        <f>2565.79-2565.79</f>
        <v>0</v>
      </c>
      <c r="D51" s="8">
        <v>41473.410000000003</v>
      </c>
      <c r="E51" s="8">
        <f t="shared" si="2"/>
        <v>13686.225300000002</v>
      </c>
      <c r="F51" s="8">
        <v>0</v>
      </c>
      <c r="G51" s="11">
        <v>52770</v>
      </c>
      <c r="H51" s="8">
        <f>+C51+D51+E51+F51+G51</f>
        <v>107929.63530000001</v>
      </c>
    </row>
    <row r="52" spans="1:8" x14ac:dyDescent="0.2">
      <c r="A52" s="1">
        <v>216900</v>
      </c>
      <c r="B52" s="3" t="s">
        <v>51</v>
      </c>
      <c r="C52" s="11">
        <v>0</v>
      </c>
      <c r="D52" s="11">
        <v>0</v>
      </c>
      <c r="E52" s="11">
        <f t="shared" si="2"/>
        <v>0</v>
      </c>
      <c r="F52" s="11">
        <v>0</v>
      </c>
      <c r="G52" s="11">
        <v>27295</v>
      </c>
      <c r="H52" s="8">
        <f>+C52+D52+E52+F52+G52</f>
        <v>27295</v>
      </c>
    </row>
    <row r="53" spans="1:8" x14ac:dyDescent="0.2">
      <c r="A53" s="1">
        <v>217028</v>
      </c>
      <c r="B53" s="3" t="s">
        <v>281</v>
      </c>
      <c r="C53" s="8">
        <v>0</v>
      </c>
      <c r="D53" s="8">
        <v>16772</v>
      </c>
      <c r="E53" s="8">
        <f t="shared" si="2"/>
        <v>5534.76</v>
      </c>
      <c r="F53" s="11">
        <v>0</v>
      </c>
      <c r="G53" s="11">
        <v>0</v>
      </c>
      <c r="H53" s="8">
        <f>+C53+D53+E53+F53+G53</f>
        <v>22306.760000000002</v>
      </c>
    </row>
    <row r="54" spans="1:8" x14ac:dyDescent="0.2">
      <c r="A54" s="1">
        <v>218003</v>
      </c>
      <c r="B54" s="3" t="s">
        <v>283</v>
      </c>
      <c r="C54" s="11">
        <v>56302.5</v>
      </c>
      <c r="D54" s="11">
        <v>0</v>
      </c>
      <c r="E54" s="8">
        <f t="shared" si="2"/>
        <v>18579.825000000001</v>
      </c>
      <c r="F54" s="11">
        <v>0</v>
      </c>
      <c r="G54" s="11">
        <v>0</v>
      </c>
      <c r="H54" s="8">
        <f>+C54+D54+E54+F54+G54</f>
        <v>74882.324999999997</v>
      </c>
    </row>
    <row r="55" spans="1:8" x14ac:dyDescent="0.2">
      <c r="A55" s="1">
        <v>219033</v>
      </c>
      <c r="B55" s="3" t="s">
        <v>52</v>
      </c>
      <c r="C55" s="11">
        <v>20149.759999999998</v>
      </c>
      <c r="D55" s="11">
        <v>0</v>
      </c>
      <c r="E55" s="8">
        <f t="shared" si="2"/>
        <v>6649.4207999999999</v>
      </c>
      <c r="F55" s="11">
        <v>0</v>
      </c>
      <c r="G55" s="11">
        <v>4650</v>
      </c>
      <c r="H55" s="8">
        <f>+C55+D55+E55+F55+G55</f>
        <v>31449.180799999998</v>
      </c>
    </row>
    <row r="56" spans="1:8" x14ac:dyDescent="0.2">
      <c r="C56" s="11"/>
      <c r="D56" s="11"/>
      <c r="E56" s="8"/>
      <c r="F56" s="11"/>
      <c r="G56" s="11"/>
      <c r="H56" s="8"/>
    </row>
    <row r="57" spans="1:8" x14ac:dyDescent="0.2">
      <c r="B57" s="3" t="s">
        <v>17</v>
      </c>
      <c r="C57" s="12">
        <f>SUM(C30:C55)</f>
        <v>974759.99</v>
      </c>
      <c r="D57" s="12">
        <f>SUM(D30:D55)</f>
        <v>485020.21000000008</v>
      </c>
      <c r="E57" s="12">
        <f>SUM(E30:E55)</f>
        <v>481727.46600000007</v>
      </c>
      <c r="F57" s="12">
        <f>SUM(F30:F55)</f>
        <v>0</v>
      </c>
      <c r="G57" s="12">
        <f>SUM(G30:G55)</f>
        <v>692956</v>
      </c>
      <c r="H57" s="12">
        <f>SUM(H30:H55)</f>
        <v>2634463.6660000002</v>
      </c>
    </row>
    <row r="58" spans="1:8" x14ac:dyDescent="0.2">
      <c r="C58" s="8"/>
      <c r="D58" s="11"/>
      <c r="E58" s="11"/>
      <c r="F58" s="11"/>
      <c r="G58" s="11"/>
      <c r="H58" s="11"/>
    </row>
    <row r="59" spans="1:8" x14ac:dyDescent="0.2">
      <c r="B59" s="7" t="s">
        <v>345</v>
      </c>
      <c r="C59" s="8"/>
      <c r="D59" s="11"/>
      <c r="E59" s="11"/>
      <c r="F59" s="11"/>
      <c r="G59" s="11"/>
      <c r="H59" s="11"/>
    </row>
    <row r="60" spans="1:8" x14ac:dyDescent="0.2">
      <c r="A60" s="1">
        <v>215020</v>
      </c>
      <c r="B60" s="3" t="s">
        <v>272</v>
      </c>
      <c r="C60" s="11">
        <v>0</v>
      </c>
      <c r="D60" s="11">
        <v>0</v>
      </c>
      <c r="E60" s="8">
        <f t="shared" ref="E60:E65" si="3">SUM(C60:D60)*0.33</f>
        <v>0</v>
      </c>
      <c r="F60" s="11">
        <v>0</v>
      </c>
      <c r="G60" s="11">
        <v>1720</v>
      </c>
      <c r="H60" s="8">
        <f>+C60+D60+E60+F60+G60</f>
        <v>1720</v>
      </c>
    </row>
    <row r="61" spans="1:8" x14ac:dyDescent="0.2">
      <c r="A61" s="1">
        <v>216102</v>
      </c>
      <c r="B61" s="3" t="s">
        <v>278</v>
      </c>
      <c r="C61" s="11">
        <v>0</v>
      </c>
      <c r="D61" s="11">
        <v>0</v>
      </c>
      <c r="E61" s="8">
        <f t="shared" si="3"/>
        <v>0</v>
      </c>
      <c r="F61" s="11">
        <v>0</v>
      </c>
      <c r="G61" s="11">
        <v>9303</v>
      </c>
      <c r="H61" s="8">
        <f>+C61+D61+E61+F61+G61</f>
        <v>9303</v>
      </c>
    </row>
    <row r="62" spans="1:8" x14ac:dyDescent="0.2">
      <c r="A62" s="1">
        <v>217029</v>
      </c>
      <c r="B62" s="3" t="s">
        <v>246</v>
      </c>
      <c r="C62" s="11">
        <v>167000.59</v>
      </c>
      <c r="D62" s="11">
        <v>45479.18</v>
      </c>
      <c r="E62" s="8">
        <f t="shared" si="3"/>
        <v>70118.324099999998</v>
      </c>
      <c r="F62" s="11">
        <v>0</v>
      </c>
      <c r="G62" s="11">
        <v>22233</v>
      </c>
      <c r="H62" s="8">
        <f>+C62+D62+E62+F62+G62</f>
        <v>304831.09409999999</v>
      </c>
    </row>
    <row r="63" spans="1:8" x14ac:dyDescent="0.2">
      <c r="A63" s="1">
        <v>217100</v>
      </c>
      <c r="B63" s="3" t="s">
        <v>282</v>
      </c>
      <c r="C63" s="11">
        <f>84561-40000</f>
        <v>44561</v>
      </c>
      <c r="D63" s="11">
        <v>0</v>
      </c>
      <c r="E63" s="8">
        <f t="shared" si="3"/>
        <v>14705.130000000001</v>
      </c>
      <c r="F63" s="11">
        <v>0</v>
      </c>
      <c r="G63" s="11">
        <v>0</v>
      </c>
      <c r="H63" s="8">
        <f>+C63+D63+E63+F63+G63</f>
        <v>59266.130000000005</v>
      </c>
    </row>
    <row r="64" spans="1:8" x14ac:dyDescent="0.2">
      <c r="A64" s="1">
        <v>230001</v>
      </c>
      <c r="B64" s="3" t="s">
        <v>284</v>
      </c>
      <c r="C64" s="11">
        <f>650000-550000</f>
        <v>100000</v>
      </c>
      <c r="D64" s="11">
        <v>0</v>
      </c>
      <c r="E64" s="8">
        <f t="shared" si="3"/>
        <v>33000</v>
      </c>
      <c r="F64" s="11">
        <v>0</v>
      </c>
      <c r="G64" s="11">
        <v>18886</v>
      </c>
      <c r="H64" s="8">
        <f>+C64+D64+E64+F64+G64</f>
        <v>151886</v>
      </c>
    </row>
    <row r="65" spans="1:8" x14ac:dyDescent="0.2">
      <c r="A65" s="1">
        <v>230001</v>
      </c>
      <c r="B65" s="3" t="s">
        <v>284</v>
      </c>
      <c r="C65" s="11">
        <f>765391+403747+61080</f>
        <v>1230218</v>
      </c>
      <c r="D65" s="11">
        <v>0</v>
      </c>
      <c r="E65" s="8">
        <f t="shared" si="3"/>
        <v>405971.94</v>
      </c>
      <c r="F65" s="11">
        <v>0</v>
      </c>
      <c r="G65" s="11">
        <v>0</v>
      </c>
      <c r="H65" s="8">
        <f>+C65+D65+E65+F65+G65</f>
        <v>1636189.94</v>
      </c>
    </row>
    <row r="66" spans="1:8" x14ac:dyDescent="0.2">
      <c r="C66" s="8"/>
      <c r="D66" s="11"/>
      <c r="E66" s="11"/>
      <c r="F66" s="11"/>
      <c r="G66" s="11"/>
      <c r="H66" s="11"/>
    </row>
    <row r="67" spans="1:8" x14ac:dyDescent="0.2">
      <c r="B67" s="3" t="s">
        <v>346</v>
      </c>
      <c r="C67" s="12">
        <f>SUM(C60:C65)</f>
        <v>1541779.5899999999</v>
      </c>
      <c r="D67" s="12">
        <f t="shared" ref="D67:H67" si="4">SUM(D60:D65)</f>
        <v>45479.18</v>
      </c>
      <c r="E67" s="12">
        <f t="shared" si="4"/>
        <v>523795.39410000003</v>
      </c>
      <c r="F67" s="12">
        <f t="shared" si="4"/>
        <v>0</v>
      </c>
      <c r="G67" s="12">
        <f t="shared" si="4"/>
        <v>52142</v>
      </c>
      <c r="H67" s="12">
        <f t="shared" si="4"/>
        <v>2163196.1640999997</v>
      </c>
    </row>
    <row r="68" spans="1:8" x14ac:dyDescent="0.2">
      <c r="C68" s="8"/>
      <c r="D68" s="11"/>
      <c r="E68" s="11"/>
      <c r="F68" s="11"/>
      <c r="G68" s="11"/>
      <c r="H68" s="11"/>
    </row>
    <row r="69" spans="1:8" x14ac:dyDescent="0.2">
      <c r="B69" s="7" t="s">
        <v>348</v>
      </c>
      <c r="C69" s="8"/>
      <c r="D69" s="11"/>
      <c r="E69" s="11"/>
      <c r="F69" s="11"/>
      <c r="G69" s="11"/>
      <c r="H69" s="11"/>
    </row>
    <row r="70" spans="1:8" x14ac:dyDescent="0.2">
      <c r="A70" s="1">
        <v>216024</v>
      </c>
      <c r="B70" s="3" t="s">
        <v>46</v>
      </c>
      <c r="C70" s="11">
        <v>0</v>
      </c>
      <c r="D70" s="11">
        <v>0</v>
      </c>
      <c r="E70" s="8">
        <f t="shared" ref="E70:E77" si="5">SUM(C70:D70)*0.33</f>
        <v>0</v>
      </c>
      <c r="F70" s="11">
        <v>0</v>
      </c>
      <c r="G70" s="11">
        <v>4650</v>
      </c>
      <c r="H70" s="8">
        <f>+C70+D70+E70+F70+G70</f>
        <v>4650</v>
      </c>
    </row>
    <row r="71" spans="1:8" x14ac:dyDescent="0.2">
      <c r="A71" s="1">
        <v>216055</v>
      </c>
      <c r="B71" s="3" t="s">
        <v>47</v>
      </c>
      <c r="C71" s="11">
        <v>301293.25</v>
      </c>
      <c r="D71" s="11">
        <v>186492.72</v>
      </c>
      <c r="E71" s="8">
        <f t="shared" si="5"/>
        <v>160969.3701</v>
      </c>
      <c r="F71" s="11">
        <v>0</v>
      </c>
      <c r="G71" s="11">
        <v>51958</v>
      </c>
      <c r="H71" s="8">
        <f>+C71+D71+E71+F71+G71</f>
        <v>700713.34009999991</v>
      </c>
    </row>
    <row r="72" spans="1:8" x14ac:dyDescent="0.2">
      <c r="A72" s="1">
        <v>216076</v>
      </c>
      <c r="B72" s="3" t="s">
        <v>276</v>
      </c>
      <c r="C72" s="11">
        <v>0</v>
      </c>
      <c r="D72" s="11">
        <v>0</v>
      </c>
      <c r="E72" s="8">
        <f t="shared" si="5"/>
        <v>0</v>
      </c>
      <c r="F72" s="11">
        <v>0</v>
      </c>
      <c r="G72" s="11">
        <v>23715</v>
      </c>
      <c r="H72" s="8">
        <f>+C72+D72+E72+F72+G72</f>
        <v>23715</v>
      </c>
    </row>
    <row r="73" spans="1:8" x14ac:dyDescent="0.2">
      <c r="A73" s="1">
        <v>216101</v>
      </c>
      <c r="B73" s="3" t="s">
        <v>49</v>
      </c>
      <c r="C73" s="11">
        <v>0</v>
      </c>
      <c r="D73" s="11">
        <v>0</v>
      </c>
      <c r="E73" s="8">
        <f t="shared" si="5"/>
        <v>0</v>
      </c>
      <c r="F73" s="11">
        <v>0</v>
      </c>
      <c r="G73" s="11">
        <v>13950</v>
      </c>
      <c r="H73" s="8">
        <f>+C73+D73+E73+F73+G73</f>
        <v>13950</v>
      </c>
    </row>
    <row r="74" spans="1:8" x14ac:dyDescent="0.2">
      <c r="A74" s="1">
        <v>216103</v>
      </c>
      <c r="B74" s="3" t="s">
        <v>50</v>
      </c>
      <c r="C74" s="11">
        <v>0</v>
      </c>
      <c r="D74" s="11">
        <v>0</v>
      </c>
      <c r="E74" s="8">
        <f t="shared" si="5"/>
        <v>0</v>
      </c>
      <c r="F74" s="11">
        <v>0</v>
      </c>
      <c r="G74" s="11">
        <v>4650</v>
      </c>
      <c r="H74" s="8">
        <f>+C74+D74+E74+F74+G74</f>
        <v>4650</v>
      </c>
    </row>
    <row r="75" spans="1:8" x14ac:dyDescent="0.2">
      <c r="A75" s="1">
        <v>216104</v>
      </c>
      <c r="B75" s="3" t="s">
        <v>181</v>
      </c>
      <c r="C75" s="11">
        <v>0</v>
      </c>
      <c r="D75" s="8">
        <v>74172.72</v>
      </c>
      <c r="E75" s="8">
        <f t="shared" si="5"/>
        <v>24476.997600000002</v>
      </c>
      <c r="F75" s="11">
        <v>0</v>
      </c>
      <c r="G75" s="11">
        <v>74606</v>
      </c>
      <c r="H75" s="8">
        <f>+C75+D75+E75+F75+G75</f>
        <v>173255.7176</v>
      </c>
    </row>
    <row r="76" spans="1:8" x14ac:dyDescent="0.2">
      <c r="A76" s="1">
        <v>216107</v>
      </c>
      <c r="B76" s="3" t="s">
        <v>332</v>
      </c>
      <c r="C76" s="11">
        <v>0</v>
      </c>
      <c r="D76" s="11">
        <v>0</v>
      </c>
      <c r="E76" s="8">
        <f t="shared" si="5"/>
        <v>0</v>
      </c>
      <c r="F76" s="11">
        <v>0</v>
      </c>
      <c r="G76" s="11">
        <v>80521</v>
      </c>
      <c r="H76" s="8">
        <f>+C76+D76+E76+F76+G76</f>
        <v>80521</v>
      </c>
    </row>
    <row r="77" spans="1:8" x14ac:dyDescent="0.2">
      <c r="A77" s="1">
        <v>216109</v>
      </c>
      <c r="B77" s="3" t="s">
        <v>352</v>
      </c>
      <c r="C77" s="11">
        <v>0</v>
      </c>
      <c r="D77" s="11">
        <v>0</v>
      </c>
      <c r="E77" s="8">
        <f t="shared" si="5"/>
        <v>0</v>
      </c>
      <c r="F77" s="11">
        <v>0</v>
      </c>
      <c r="G77" s="11">
        <v>138670</v>
      </c>
      <c r="H77" s="8">
        <f>+C77+D77+E77+F77+G77</f>
        <v>138670</v>
      </c>
    </row>
    <row r="78" spans="1:8" x14ac:dyDescent="0.2">
      <c r="C78" s="8"/>
      <c r="D78" s="11"/>
      <c r="E78" s="11"/>
      <c r="F78" s="11"/>
      <c r="G78" s="11"/>
      <c r="H78" s="11"/>
    </row>
    <row r="79" spans="1:8" x14ac:dyDescent="0.2">
      <c r="B79" s="3" t="s">
        <v>349</v>
      </c>
      <c r="C79" s="12">
        <f>SUM(C70:C78)</f>
        <v>301293.25</v>
      </c>
      <c r="D79" s="12">
        <f>SUM(D70:D78)</f>
        <v>260665.44</v>
      </c>
      <c r="E79" s="12">
        <f>SUM(E70:E78)</f>
        <v>185446.3677</v>
      </c>
      <c r="F79" s="12">
        <f>SUM(F70:F78)</f>
        <v>0</v>
      </c>
      <c r="G79" s="12">
        <f>SUM(G70:G78)</f>
        <v>392720</v>
      </c>
      <c r="H79" s="12">
        <f>SUM(H70:H78)</f>
        <v>1140125.0576999998</v>
      </c>
    </row>
    <row r="80" spans="1:8" x14ac:dyDescent="0.2">
      <c r="C80" s="8"/>
      <c r="D80" s="11"/>
      <c r="E80" s="11"/>
      <c r="F80" s="11"/>
      <c r="G80" s="11"/>
      <c r="H80" s="11"/>
    </row>
    <row r="81" spans="1:8" x14ac:dyDescent="0.2">
      <c r="B81" s="7" t="s">
        <v>36</v>
      </c>
      <c r="C81" s="8"/>
      <c r="D81" s="11"/>
      <c r="E81" s="11"/>
      <c r="F81" s="11"/>
      <c r="G81" s="11"/>
      <c r="H81" s="11"/>
    </row>
    <row r="82" spans="1:8" x14ac:dyDescent="0.2">
      <c r="A82" s="1">
        <v>210301</v>
      </c>
      <c r="B82" s="3" t="s">
        <v>36</v>
      </c>
      <c r="C82" s="8">
        <v>0</v>
      </c>
      <c r="D82" s="8">
        <v>48692.72</v>
      </c>
      <c r="E82" s="8">
        <f>SUM(C82:D82)*0.33</f>
        <v>16068.597600000001</v>
      </c>
      <c r="F82" s="8">
        <v>0</v>
      </c>
      <c r="G82" s="11">
        <v>10363</v>
      </c>
      <c r="H82" s="8">
        <f>+C82+D82+E82+F82+G82</f>
        <v>75124.317600000009</v>
      </c>
    </row>
    <row r="83" spans="1:8" x14ac:dyDescent="0.2">
      <c r="A83" s="1">
        <v>210301</v>
      </c>
      <c r="B83" s="3" t="s">
        <v>37</v>
      </c>
      <c r="C83" s="8">
        <f>290000+10000-18000</f>
        <v>282000</v>
      </c>
      <c r="D83" s="8">
        <v>0</v>
      </c>
      <c r="E83" s="8">
        <f>SUM(C83:D83)*0.33</f>
        <v>93060</v>
      </c>
      <c r="F83" s="8">
        <v>0</v>
      </c>
      <c r="G83" s="11">
        <v>0</v>
      </c>
      <c r="H83" s="8">
        <f>+C83+D83+E83+F83+G83</f>
        <v>375060</v>
      </c>
    </row>
    <row r="84" spans="1:8" x14ac:dyDescent="0.2">
      <c r="A84" s="1">
        <v>215014</v>
      </c>
      <c r="B84" s="3" t="s">
        <v>271</v>
      </c>
      <c r="C84" s="8">
        <v>0</v>
      </c>
      <c r="D84" s="8">
        <v>0</v>
      </c>
      <c r="E84" s="8">
        <f>SUM(C84:D84)*0.33</f>
        <v>0</v>
      </c>
      <c r="F84" s="8">
        <v>0</v>
      </c>
      <c r="G84" s="11">
        <v>208416</v>
      </c>
      <c r="H84" s="8">
        <f>+C84+D84+E84+F84+G84</f>
        <v>208416</v>
      </c>
    </row>
    <row r="85" spans="1:8" x14ac:dyDescent="0.2">
      <c r="C85" s="8"/>
      <c r="D85" s="11"/>
      <c r="E85" s="11"/>
      <c r="F85" s="11"/>
      <c r="G85" s="11"/>
      <c r="H85" s="11"/>
    </row>
    <row r="86" spans="1:8" x14ac:dyDescent="0.2">
      <c r="B86" s="3" t="s">
        <v>350</v>
      </c>
      <c r="C86" s="12">
        <f>SUM(C82:C85)</f>
        <v>282000</v>
      </c>
      <c r="D86" s="12">
        <f t="shared" ref="D86:H86" si="6">SUM(D82:D85)</f>
        <v>48692.72</v>
      </c>
      <c r="E86" s="12">
        <f t="shared" si="6"/>
        <v>109128.59760000001</v>
      </c>
      <c r="F86" s="12">
        <f t="shared" si="6"/>
        <v>0</v>
      </c>
      <c r="G86" s="12">
        <f t="shared" si="6"/>
        <v>218779</v>
      </c>
      <c r="H86" s="12">
        <f t="shared" si="6"/>
        <v>658600.31759999995</v>
      </c>
    </row>
    <row r="87" spans="1:8" x14ac:dyDescent="0.2">
      <c r="C87" s="8"/>
      <c r="D87" s="11"/>
      <c r="E87" s="11"/>
      <c r="F87" s="11"/>
      <c r="G87" s="11"/>
      <c r="H87" s="11"/>
    </row>
    <row r="88" spans="1:8" x14ac:dyDescent="0.2">
      <c r="B88" s="7" t="s">
        <v>27</v>
      </c>
      <c r="C88" s="8"/>
      <c r="D88" s="11"/>
      <c r="E88" s="11"/>
      <c r="F88" s="11"/>
      <c r="G88" s="11"/>
      <c r="H88" s="11"/>
    </row>
    <row r="89" spans="1:8" x14ac:dyDescent="0.2">
      <c r="A89" s="1">
        <v>212004</v>
      </c>
      <c r="B89" s="3" t="s">
        <v>53</v>
      </c>
      <c r="C89" s="8">
        <v>692201.14</v>
      </c>
      <c r="D89" s="8">
        <v>305648.27</v>
      </c>
      <c r="E89" s="8">
        <f t="shared" ref="E89:E93" si="7">SUM(C89:D89)*0.33</f>
        <v>329290.30530000001</v>
      </c>
      <c r="F89" s="8">
        <v>0</v>
      </c>
      <c r="G89" s="11">
        <v>364794</v>
      </c>
      <c r="H89" s="11">
        <f>+C89+D89+E89+F89+G89</f>
        <v>1691933.7153</v>
      </c>
    </row>
    <row r="90" spans="1:8" x14ac:dyDescent="0.2">
      <c r="A90" s="1">
        <v>212004</v>
      </c>
      <c r="B90" s="3" t="s">
        <v>54</v>
      </c>
      <c r="C90" s="11">
        <v>0</v>
      </c>
      <c r="D90" s="8">
        <v>0</v>
      </c>
      <c r="E90" s="8">
        <f t="shared" si="7"/>
        <v>0</v>
      </c>
      <c r="F90" s="11">
        <v>0</v>
      </c>
      <c r="G90" s="11">
        <v>559505</v>
      </c>
      <c r="H90" s="11">
        <f>+C90+D90+E90+F90+G90</f>
        <v>559505</v>
      </c>
    </row>
    <row r="91" spans="1:8" x14ac:dyDescent="0.2">
      <c r="A91" s="1">
        <v>212005</v>
      </c>
      <c r="B91" s="3" t="s">
        <v>55</v>
      </c>
      <c r="C91" s="11">
        <v>78213</v>
      </c>
      <c r="D91" s="8">
        <v>48692.72</v>
      </c>
      <c r="E91" s="8">
        <f t="shared" si="7"/>
        <v>41878.887600000002</v>
      </c>
      <c r="F91" s="11">
        <v>0</v>
      </c>
      <c r="G91" s="11">
        <v>4000</v>
      </c>
      <c r="H91" s="11">
        <f>+C91+D91+E91+F91+G91</f>
        <v>172784.60759999999</v>
      </c>
    </row>
    <row r="92" spans="1:8" x14ac:dyDescent="0.2">
      <c r="A92" s="1">
        <v>212008</v>
      </c>
      <c r="B92" s="3" t="s">
        <v>285</v>
      </c>
      <c r="C92" s="11">
        <v>0</v>
      </c>
      <c r="D92" s="11">
        <v>0</v>
      </c>
      <c r="E92" s="8">
        <f t="shared" si="7"/>
        <v>0</v>
      </c>
      <c r="F92" s="11">
        <v>0</v>
      </c>
      <c r="G92" s="11">
        <v>4000</v>
      </c>
      <c r="H92" s="11">
        <f>+C92+D92+E92+F92+G92</f>
        <v>4000</v>
      </c>
    </row>
    <row r="93" spans="1:8" x14ac:dyDescent="0.2">
      <c r="A93" s="1">
        <v>216098</v>
      </c>
      <c r="B93" s="3" t="s">
        <v>286</v>
      </c>
      <c r="C93" s="11">
        <v>0</v>
      </c>
      <c r="D93" s="11">
        <v>0</v>
      </c>
      <c r="E93" s="8">
        <f t="shared" si="7"/>
        <v>0</v>
      </c>
      <c r="F93" s="11">
        <v>0</v>
      </c>
      <c r="G93" s="11">
        <v>103263</v>
      </c>
      <c r="H93" s="11">
        <f>+C93+D93+E93+F93+G93</f>
        <v>103263</v>
      </c>
    </row>
    <row r="94" spans="1:8" x14ac:dyDescent="0.2">
      <c r="C94" s="8"/>
      <c r="D94" s="11"/>
      <c r="E94" s="11"/>
      <c r="F94" s="11"/>
      <c r="G94" s="11"/>
      <c r="H94" s="11"/>
    </row>
    <row r="95" spans="1:8" x14ac:dyDescent="0.2">
      <c r="B95" s="3" t="s">
        <v>28</v>
      </c>
      <c r="C95" s="12">
        <f>SUM(C89:C94)</f>
        <v>770414.14</v>
      </c>
      <c r="D95" s="12">
        <f>SUM(D89:D94)</f>
        <v>354340.99</v>
      </c>
      <c r="E95" s="12">
        <f>SUM(E89:E94)</f>
        <v>371169.19290000002</v>
      </c>
      <c r="F95" s="12">
        <f>SUM(F89:F94)</f>
        <v>0</v>
      </c>
      <c r="G95" s="12">
        <f>SUM(G89:G93)</f>
        <v>1035562</v>
      </c>
      <c r="H95" s="12">
        <f>SUM(H89:H93)</f>
        <v>2531486.3229</v>
      </c>
    </row>
    <row r="96" spans="1:8" x14ac:dyDescent="0.2">
      <c r="C96" s="8"/>
      <c r="D96" s="11"/>
      <c r="E96" s="11"/>
      <c r="F96" s="11"/>
      <c r="G96" s="11"/>
      <c r="H96" s="11"/>
    </row>
    <row r="97" spans="1:8" x14ac:dyDescent="0.2">
      <c r="B97" s="7" t="s">
        <v>5</v>
      </c>
      <c r="C97" s="8"/>
      <c r="D97" s="11"/>
      <c r="E97" s="11"/>
      <c r="F97" s="11"/>
      <c r="G97" s="11"/>
      <c r="H97" s="11"/>
    </row>
    <row r="98" spans="1:8" x14ac:dyDescent="0.2">
      <c r="A98" s="1">
        <v>210009</v>
      </c>
      <c r="B98" s="3" t="s">
        <v>56</v>
      </c>
      <c r="C98" s="8">
        <v>1713586.36</v>
      </c>
      <c r="D98" s="8">
        <v>33923.040000000001</v>
      </c>
      <c r="E98" s="8">
        <f>SUM(C98:D98)*0.33</f>
        <v>576678.10200000007</v>
      </c>
      <c r="F98" s="11">
        <v>0</v>
      </c>
      <c r="G98" s="11">
        <v>16582.990000000002</v>
      </c>
      <c r="H98" s="11">
        <f>+C98+D98+E98+F98+G98</f>
        <v>2340770.4920000006</v>
      </c>
    </row>
    <row r="99" spans="1:8" x14ac:dyDescent="0.2">
      <c r="A99" s="1">
        <v>210010</v>
      </c>
      <c r="B99" s="3" t="s">
        <v>196</v>
      </c>
      <c r="C99" s="8">
        <v>0</v>
      </c>
      <c r="D99" s="8">
        <v>0</v>
      </c>
      <c r="E99" s="8">
        <f t="shared" ref="E99:E108" si="8">SUM(C99:D99)*0.33</f>
        <v>0</v>
      </c>
      <c r="F99" s="11">
        <v>0</v>
      </c>
      <c r="G99" s="11">
        <v>2846</v>
      </c>
      <c r="H99" s="11">
        <f>+C99+D99+E99+F99+G99</f>
        <v>2846</v>
      </c>
    </row>
    <row r="100" spans="1:8" x14ac:dyDescent="0.2">
      <c r="A100" s="1">
        <v>210020</v>
      </c>
      <c r="B100" s="3" t="s">
        <v>57</v>
      </c>
      <c r="C100" s="8">
        <v>856797.67</v>
      </c>
      <c r="D100" s="8">
        <v>11372.4</v>
      </c>
      <c r="E100" s="8">
        <f t="shared" si="8"/>
        <v>286496.12310000003</v>
      </c>
      <c r="F100" s="11">
        <v>0</v>
      </c>
      <c r="G100" s="11">
        <v>6243.23</v>
      </c>
      <c r="H100" s="11">
        <f>+C100+D100+E100+F100+G100</f>
        <v>1160909.4231</v>
      </c>
    </row>
    <row r="101" spans="1:8" x14ac:dyDescent="0.2">
      <c r="A101" s="1">
        <v>210030</v>
      </c>
      <c r="B101" s="3" t="s">
        <v>58</v>
      </c>
      <c r="C101" s="11">
        <v>863363.5</v>
      </c>
      <c r="D101" s="8">
        <v>17136.2</v>
      </c>
      <c r="E101" s="8">
        <f t="shared" si="8"/>
        <v>290564.90100000001</v>
      </c>
      <c r="F101" s="11">
        <v>0</v>
      </c>
      <c r="G101" s="11">
        <v>6547.9</v>
      </c>
      <c r="H101" s="11">
        <f>+C101+D101+E101+F101+G101</f>
        <v>1177612.5009999999</v>
      </c>
    </row>
    <row r="102" spans="1:8" x14ac:dyDescent="0.2">
      <c r="A102" s="1">
        <v>210044</v>
      </c>
      <c r="B102" s="3" t="s">
        <v>59</v>
      </c>
      <c r="C102" s="11">
        <v>463951.38</v>
      </c>
      <c r="D102" s="8">
        <v>5604</v>
      </c>
      <c r="E102" s="8">
        <f t="shared" si="8"/>
        <v>154953.27540000001</v>
      </c>
      <c r="F102" s="11">
        <v>0</v>
      </c>
      <c r="G102" s="11">
        <v>3403.68</v>
      </c>
      <c r="H102" s="11">
        <f>+C102+D102+E102+F102+G102</f>
        <v>627912.3354000001</v>
      </c>
    </row>
    <row r="103" spans="1:8" x14ac:dyDescent="0.2">
      <c r="A103" s="1">
        <v>210208</v>
      </c>
      <c r="B103" s="3" t="s">
        <v>60</v>
      </c>
      <c r="C103" s="11">
        <v>673150.21</v>
      </c>
      <c r="D103" s="8">
        <v>17136.2</v>
      </c>
      <c r="E103" s="8">
        <f t="shared" si="8"/>
        <v>227794.51529999997</v>
      </c>
      <c r="F103" s="11">
        <v>0</v>
      </c>
      <c r="G103" s="11">
        <v>5856.21</v>
      </c>
      <c r="H103" s="11">
        <f>+C103+D103+E103+F103+G103</f>
        <v>923937.13529999985</v>
      </c>
    </row>
    <row r="104" spans="1:8" x14ac:dyDescent="0.2">
      <c r="A104" s="1">
        <v>210210</v>
      </c>
      <c r="B104" s="3" t="s">
        <v>61</v>
      </c>
      <c r="C104" s="8">
        <v>134779.5</v>
      </c>
      <c r="D104" s="8">
        <v>0</v>
      </c>
      <c r="E104" s="8">
        <f t="shared" si="8"/>
        <v>44477.235000000001</v>
      </c>
      <c r="F104" s="11">
        <v>0</v>
      </c>
      <c r="G104" s="11">
        <v>25267</v>
      </c>
      <c r="H104" s="11">
        <f>+C104+D104+E104+F104+G104</f>
        <v>204523.73499999999</v>
      </c>
    </row>
    <row r="105" spans="1:8" x14ac:dyDescent="0.2">
      <c r="A105" s="1">
        <v>216039</v>
      </c>
      <c r="B105" s="3" t="s">
        <v>62</v>
      </c>
      <c r="C105" s="8">
        <f>50765+168772</f>
        <v>219537</v>
      </c>
      <c r="D105" s="8">
        <v>48692.72</v>
      </c>
      <c r="E105" s="8">
        <f t="shared" si="8"/>
        <v>88515.8076</v>
      </c>
      <c r="F105" s="11">
        <v>0</v>
      </c>
      <c r="G105" s="11">
        <v>11835.25</v>
      </c>
      <c r="H105" s="11">
        <f>+C105+D105+E105+F105+G105</f>
        <v>368580.77759999997</v>
      </c>
    </row>
    <row r="106" spans="1:8" x14ac:dyDescent="0.2">
      <c r="A106" s="1">
        <v>216046</v>
      </c>
      <c r="B106" s="3" t="s">
        <v>63</v>
      </c>
      <c r="C106" s="8">
        <v>63201</v>
      </c>
      <c r="D106" s="8">
        <v>0</v>
      </c>
      <c r="E106" s="8">
        <f t="shared" si="8"/>
        <v>20856.330000000002</v>
      </c>
      <c r="F106" s="11">
        <v>0</v>
      </c>
      <c r="G106" s="11">
        <v>1158.46</v>
      </c>
      <c r="H106" s="11">
        <f>+C106+D106+E106+F106+G106</f>
        <v>85215.790000000008</v>
      </c>
    </row>
    <row r="107" spans="1:8" x14ac:dyDescent="0.2">
      <c r="A107" s="1">
        <v>216048</v>
      </c>
      <c r="B107" s="3" t="s">
        <v>64</v>
      </c>
      <c r="C107" s="8">
        <v>223993.32</v>
      </c>
      <c r="D107" s="8">
        <v>0</v>
      </c>
      <c r="E107" s="8">
        <f t="shared" si="8"/>
        <v>73917.795600000012</v>
      </c>
      <c r="F107" s="11">
        <v>0</v>
      </c>
      <c r="G107" s="11">
        <v>1258.31</v>
      </c>
      <c r="H107" s="11">
        <f>+C107+D107+E107+F107+G107</f>
        <v>299169.42560000002</v>
      </c>
    </row>
    <row r="108" spans="1:8" x14ac:dyDescent="0.2">
      <c r="A108" s="1">
        <v>216053</v>
      </c>
      <c r="B108" s="3" t="s">
        <v>65</v>
      </c>
      <c r="C108" s="8">
        <v>14371.63</v>
      </c>
      <c r="D108" s="8">
        <v>0</v>
      </c>
      <c r="E108" s="8">
        <f t="shared" si="8"/>
        <v>4742.6378999999997</v>
      </c>
      <c r="F108" s="11">
        <v>0</v>
      </c>
      <c r="G108" s="11">
        <v>116.89</v>
      </c>
      <c r="H108" s="11">
        <f>+C108+D108+E108+F108+G108</f>
        <v>19231.157899999998</v>
      </c>
    </row>
    <row r="109" spans="1:8" x14ac:dyDescent="0.2">
      <c r="C109" s="8"/>
      <c r="D109" s="8"/>
      <c r="E109" s="8"/>
      <c r="F109" s="11"/>
      <c r="G109" s="11"/>
      <c r="H109" s="11"/>
    </row>
    <row r="110" spans="1:8" x14ac:dyDescent="0.2">
      <c r="B110" s="3" t="s">
        <v>21</v>
      </c>
      <c r="C110" s="12">
        <f>SUM(C98:C109)</f>
        <v>5226731.57</v>
      </c>
      <c r="D110" s="12">
        <f>SUM(D98:D109)</f>
        <v>133864.56</v>
      </c>
      <c r="E110" s="12">
        <f>SUM(E98:E109)</f>
        <v>1768996.7229000004</v>
      </c>
      <c r="F110" s="12">
        <f>SUM(F98:F109)</f>
        <v>0</v>
      </c>
      <c r="G110" s="12">
        <f>SUM(G98:G109)</f>
        <v>81115.920000000013</v>
      </c>
      <c r="H110" s="12">
        <f>SUM(H98:H109)</f>
        <v>7210708.7729000011</v>
      </c>
    </row>
    <row r="111" spans="1:8" x14ac:dyDescent="0.2">
      <c r="C111" s="11"/>
      <c r="D111" s="11"/>
      <c r="E111" s="11"/>
      <c r="F111" s="11"/>
      <c r="G111" s="13"/>
      <c r="H111" s="11"/>
    </row>
    <row r="112" spans="1:8" x14ac:dyDescent="0.2">
      <c r="B112" s="7" t="s">
        <v>6</v>
      </c>
      <c r="C112" s="11"/>
      <c r="D112" s="11"/>
      <c r="E112" s="11"/>
      <c r="F112" s="11"/>
      <c r="G112" s="13"/>
      <c r="H112" s="11"/>
    </row>
    <row r="113" spans="1:10" x14ac:dyDescent="0.2">
      <c r="A113" s="1">
        <v>210078</v>
      </c>
      <c r="B113" s="3" t="s">
        <v>287</v>
      </c>
      <c r="C113" s="11">
        <v>0</v>
      </c>
      <c r="D113" s="11">
        <v>0</v>
      </c>
      <c r="E113" s="11">
        <f>SUM(C113:D113)*0.33</f>
        <v>0</v>
      </c>
      <c r="F113" s="11">
        <v>0</v>
      </c>
      <c r="G113" s="13">
        <v>800</v>
      </c>
      <c r="H113" s="11">
        <f>+C113+D113+E113+F113+G113</f>
        <v>800</v>
      </c>
    </row>
    <row r="114" spans="1:10" x14ac:dyDescent="0.2">
      <c r="A114" s="1">
        <v>210102</v>
      </c>
      <c r="B114" s="3" t="s">
        <v>66</v>
      </c>
      <c r="C114" s="8">
        <v>578043.32999999996</v>
      </c>
      <c r="D114" s="11">
        <v>21846.28</v>
      </c>
      <c r="E114" s="11">
        <f t="shared" ref="E114:E131" si="9">SUM(C114:D114)*0.33</f>
        <v>197963.57130000001</v>
      </c>
      <c r="F114" s="11">
        <v>0</v>
      </c>
      <c r="G114" s="13">
        <v>5533.53</v>
      </c>
      <c r="H114" s="11">
        <f>+C114+D114+E114+F114+G114</f>
        <v>803386.71130000008</v>
      </c>
    </row>
    <row r="115" spans="1:10" x14ac:dyDescent="0.2">
      <c r="A115" s="1">
        <v>210103</v>
      </c>
      <c r="B115" s="3" t="s">
        <v>222</v>
      </c>
      <c r="C115" s="8">
        <v>297427</v>
      </c>
      <c r="D115" s="11">
        <v>16100</v>
      </c>
      <c r="E115" s="11">
        <f t="shared" si="9"/>
        <v>103463.91</v>
      </c>
      <c r="F115" s="11">
        <v>0</v>
      </c>
      <c r="G115" s="13">
        <v>4070.83</v>
      </c>
      <c r="H115" s="11">
        <f>+C115+D115+E115+F115+G115</f>
        <v>421061.74000000005</v>
      </c>
    </row>
    <row r="116" spans="1:10" x14ac:dyDescent="0.2">
      <c r="A116" s="1">
        <v>210104</v>
      </c>
      <c r="B116" s="3" t="s">
        <v>187</v>
      </c>
      <c r="C116" s="8">
        <v>66688</v>
      </c>
      <c r="D116" s="11">
        <v>3355</v>
      </c>
      <c r="E116" s="11">
        <f t="shared" si="9"/>
        <v>23114.190000000002</v>
      </c>
      <c r="F116" s="11">
        <v>0</v>
      </c>
      <c r="G116" s="13">
        <v>1290.83</v>
      </c>
      <c r="H116" s="11">
        <f>+C116+D116+E116+F116+G116</f>
        <v>94448.02</v>
      </c>
    </row>
    <row r="117" spans="1:10" x14ac:dyDescent="0.2">
      <c r="A117" s="1">
        <v>210105</v>
      </c>
      <c r="B117" s="14" t="s">
        <v>67</v>
      </c>
      <c r="C117" s="8">
        <v>362049.67</v>
      </c>
      <c r="D117" s="11">
        <v>21846.28</v>
      </c>
      <c r="E117" s="11">
        <f t="shared" si="9"/>
        <v>126685.6635</v>
      </c>
      <c r="F117" s="13">
        <v>0</v>
      </c>
      <c r="G117" s="13">
        <v>8240.16</v>
      </c>
      <c r="H117" s="11">
        <f>+C117+D117+E117+F117+G117</f>
        <v>518821.77349999995</v>
      </c>
    </row>
    <row r="118" spans="1:10" x14ac:dyDescent="0.2">
      <c r="A118" s="1">
        <v>210108</v>
      </c>
      <c r="B118" s="3" t="s">
        <v>288</v>
      </c>
      <c r="C118" s="8">
        <v>447253.64</v>
      </c>
      <c r="D118" s="11">
        <v>13417.5</v>
      </c>
      <c r="E118" s="11">
        <f t="shared" si="9"/>
        <v>152021.4762</v>
      </c>
      <c r="F118" s="11">
        <v>0</v>
      </c>
      <c r="G118" s="13">
        <v>8028.0599999999995</v>
      </c>
      <c r="H118" s="11">
        <f>+C118+D118+E118+F118+G118</f>
        <v>620720.6762000001</v>
      </c>
    </row>
    <row r="119" spans="1:10" x14ac:dyDescent="0.2">
      <c r="A119" s="1">
        <v>210111</v>
      </c>
      <c r="B119" s="3" t="s">
        <v>69</v>
      </c>
      <c r="C119" s="8">
        <v>277998.67</v>
      </c>
      <c r="D119" s="11">
        <v>16100</v>
      </c>
      <c r="E119" s="11">
        <f t="shared" si="9"/>
        <v>97052.561100000006</v>
      </c>
      <c r="F119" s="11">
        <v>0</v>
      </c>
      <c r="G119" s="13">
        <v>4197.68</v>
      </c>
      <c r="H119" s="11">
        <f>+C119+D119+E119+F119+G119</f>
        <v>395348.91109999997</v>
      </c>
    </row>
    <row r="120" spans="1:10" x14ac:dyDescent="0.2">
      <c r="A120" s="1">
        <v>210113</v>
      </c>
      <c r="B120" s="3" t="s">
        <v>70</v>
      </c>
      <c r="C120" s="8">
        <f>221017.6+14802.24</f>
        <v>235819.84</v>
      </c>
      <c r="D120" s="11">
        <v>16772</v>
      </c>
      <c r="E120" s="11">
        <f t="shared" si="9"/>
        <v>83355.307199999996</v>
      </c>
      <c r="F120" s="11">
        <v>0</v>
      </c>
      <c r="G120" s="13">
        <v>5217.1499999999996</v>
      </c>
      <c r="H120" s="11">
        <f>+C120+D120+E120+F120+G120</f>
        <v>341164.29720000003</v>
      </c>
    </row>
    <row r="121" spans="1:10" x14ac:dyDescent="0.2">
      <c r="A121" s="1">
        <v>210115</v>
      </c>
      <c r="B121" s="14" t="s">
        <v>71</v>
      </c>
      <c r="C121" s="8">
        <v>207619</v>
      </c>
      <c r="D121" s="11">
        <v>31426</v>
      </c>
      <c r="E121" s="11">
        <f t="shared" si="9"/>
        <v>78884.850000000006</v>
      </c>
      <c r="F121" s="13">
        <v>0</v>
      </c>
      <c r="G121" s="13">
        <v>85824</v>
      </c>
      <c r="H121" s="11">
        <f>+C121+D121+E121+F121+G121</f>
        <v>403753.85</v>
      </c>
    </row>
    <row r="122" spans="1:10" x14ac:dyDescent="0.2">
      <c r="A122" s="1">
        <v>210200</v>
      </c>
      <c r="B122" s="3" t="s">
        <v>72</v>
      </c>
      <c r="C122" s="8">
        <v>437480.61</v>
      </c>
      <c r="D122" s="11">
        <v>91572</v>
      </c>
      <c r="E122" s="11">
        <f t="shared" si="9"/>
        <v>174587.36129999999</v>
      </c>
      <c r="F122" s="11">
        <v>0</v>
      </c>
      <c r="G122" s="13">
        <v>11473.42</v>
      </c>
      <c r="H122" s="11">
        <f>+C122+D122+E122+F122+G122</f>
        <v>715113.39130000002</v>
      </c>
    </row>
    <row r="123" spans="1:10" x14ac:dyDescent="0.2">
      <c r="A123" s="1">
        <v>210225</v>
      </c>
      <c r="B123" s="3" t="s">
        <v>73</v>
      </c>
      <c r="C123" s="8">
        <f>147619.84-14802.24</f>
        <v>132817.60000000001</v>
      </c>
      <c r="D123" s="11">
        <v>0</v>
      </c>
      <c r="E123" s="11">
        <f t="shared" si="9"/>
        <v>43829.808000000005</v>
      </c>
      <c r="F123" s="11">
        <v>0</v>
      </c>
      <c r="G123" s="13">
        <v>13730</v>
      </c>
      <c r="H123" s="11">
        <f>+C123+D123+E123+F123+G123</f>
        <v>190377.408</v>
      </c>
    </row>
    <row r="124" spans="1:10" x14ac:dyDescent="0.2">
      <c r="A124" s="1">
        <v>210318</v>
      </c>
      <c r="B124" s="3" t="s">
        <v>289</v>
      </c>
      <c r="C124" s="8">
        <v>0</v>
      </c>
      <c r="D124" s="11">
        <v>0</v>
      </c>
      <c r="E124" s="11">
        <f t="shared" si="9"/>
        <v>0</v>
      </c>
      <c r="F124" s="11">
        <v>0</v>
      </c>
      <c r="G124" s="13">
        <v>30000</v>
      </c>
      <c r="H124" s="11">
        <f>+C124+D124+E124+F124+G124</f>
        <v>30000</v>
      </c>
    </row>
    <row r="125" spans="1:10" x14ac:dyDescent="0.2">
      <c r="A125" s="1">
        <v>210529</v>
      </c>
      <c r="B125" s="3" t="s">
        <v>90</v>
      </c>
      <c r="C125" s="11">
        <v>132930.07</v>
      </c>
      <c r="D125" s="11">
        <v>0</v>
      </c>
      <c r="E125" s="11">
        <f t="shared" si="9"/>
        <v>43866.923100000007</v>
      </c>
      <c r="F125" s="11">
        <v>0</v>
      </c>
      <c r="G125" s="13">
        <v>3387.58</v>
      </c>
      <c r="H125" s="11">
        <f>+C125+D125+E125+F125+G125</f>
        <v>180184.57310000001</v>
      </c>
      <c r="I125" s="19"/>
      <c r="J125" s="20"/>
    </row>
    <row r="126" spans="1:10" x14ac:dyDescent="0.2">
      <c r="A126" s="1">
        <v>214015</v>
      </c>
      <c r="B126" s="3" t="s">
        <v>74</v>
      </c>
      <c r="C126" s="8">
        <v>18131.330000000002</v>
      </c>
      <c r="D126" s="11">
        <v>0</v>
      </c>
      <c r="E126" s="11">
        <f t="shared" si="9"/>
        <v>5983.3389000000006</v>
      </c>
      <c r="F126" s="11">
        <v>0</v>
      </c>
      <c r="G126" s="13">
        <v>15377</v>
      </c>
      <c r="H126" s="11">
        <f>+C126+D126+E126+F126+G126</f>
        <v>39491.668900000004</v>
      </c>
    </row>
    <row r="127" spans="1:10" x14ac:dyDescent="0.2">
      <c r="A127" s="1">
        <v>216054</v>
      </c>
      <c r="B127" s="3" t="s">
        <v>195</v>
      </c>
      <c r="C127" s="11">
        <v>119904</v>
      </c>
      <c r="D127" s="11">
        <v>0</v>
      </c>
      <c r="E127" s="11">
        <f t="shared" si="9"/>
        <v>39568.32</v>
      </c>
      <c r="F127" s="11">
        <v>0</v>
      </c>
      <c r="G127" s="13">
        <v>3246.81</v>
      </c>
      <c r="H127" s="11">
        <f>+C127+D127+E127+F127+G127</f>
        <v>162719.13</v>
      </c>
    </row>
    <row r="128" spans="1:10" x14ac:dyDescent="0.2">
      <c r="A128" s="1">
        <v>216056</v>
      </c>
      <c r="B128" s="3" t="s">
        <v>75</v>
      </c>
      <c r="C128" s="11">
        <v>0</v>
      </c>
      <c r="D128" s="11">
        <v>0</v>
      </c>
      <c r="E128" s="11">
        <f t="shared" si="9"/>
        <v>0</v>
      </c>
      <c r="F128" s="11">
        <v>0</v>
      </c>
      <c r="G128" s="13">
        <v>37.090000000000003</v>
      </c>
      <c r="H128" s="11">
        <f>+C128+D128+E128+F128+G128</f>
        <v>37.090000000000003</v>
      </c>
    </row>
    <row r="129" spans="1:10" x14ac:dyDescent="0.2">
      <c r="A129" s="1">
        <v>216058</v>
      </c>
      <c r="B129" s="3" t="s">
        <v>76</v>
      </c>
      <c r="C129" s="11">
        <v>275710.44</v>
      </c>
      <c r="D129" s="11">
        <v>42257.41</v>
      </c>
      <c r="E129" s="11">
        <f t="shared" si="9"/>
        <v>104929.39049999999</v>
      </c>
      <c r="F129" s="11">
        <v>0</v>
      </c>
      <c r="G129" s="13">
        <v>4134.5</v>
      </c>
      <c r="H129" s="11">
        <f>+C129+D129+E129+F129+G129</f>
        <v>427031.74049999996</v>
      </c>
    </row>
    <row r="130" spans="1:10" x14ac:dyDescent="0.2">
      <c r="A130" s="1">
        <v>216061</v>
      </c>
      <c r="B130" s="3" t="s">
        <v>186</v>
      </c>
      <c r="C130" s="11">
        <v>0</v>
      </c>
      <c r="D130" s="11">
        <v>0</v>
      </c>
      <c r="E130" s="11">
        <f t="shared" si="9"/>
        <v>0</v>
      </c>
      <c r="F130" s="11">
        <v>0</v>
      </c>
      <c r="G130" s="13">
        <v>27.290000000000003</v>
      </c>
      <c r="H130" s="11">
        <f>+C130+D130+E130+F130+G130</f>
        <v>27.290000000000003</v>
      </c>
    </row>
    <row r="131" spans="1:10" x14ac:dyDescent="0.2">
      <c r="A131" s="1">
        <v>216073</v>
      </c>
      <c r="B131" s="3" t="s">
        <v>223</v>
      </c>
      <c r="C131" s="11">
        <v>0</v>
      </c>
      <c r="D131" s="11">
        <v>0</v>
      </c>
      <c r="E131" s="11">
        <f t="shared" si="9"/>
        <v>0</v>
      </c>
      <c r="F131" s="11">
        <v>0</v>
      </c>
      <c r="G131" s="13">
        <v>337.73</v>
      </c>
      <c r="H131" s="11">
        <f>+C131+D131+E131+F131+G131</f>
        <v>337.73</v>
      </c>
    </row>
    <row r="132" spans="1:10" x14ac:dyDescent="0.2">
      <c r="C132" s="11"/>
      <c r="D132" s="11"/>
      <c r="E132" s="11"/>
      <c r="F132" s="11"/>
      <c r="G132" s="13"/>
      <c r="H132" s="11"/>
    </row>
    <row r="133" spans="1:10" x14ac:dyDescent="0.2">
      <c r="B133" s="3" t="s">
        <v>22</v>
      </c>
      <c r="C133" s="12">
        <f>SUM(C113:C132)</f>
        <v>3589873.1999999997</v>
      </c>
      <c r="D133" s="12">
        <f>SUM(D113:D132)</f>
        <v>274692.46999999997</v>
      </c>
      <c r="E133" s="12">
        <f>SUM(E113:E132)</f>
        <v>1275306.6711000002</v>
      </c>
      <c r="F133" s="12">
        <f>SUM(F113:F132)</f>
        <v>0</v>
      </c>
      <c r="G133" s="12">
        <f>SUM(G113:G132)</f>
        <v>204953.66</v>
      </c>
      <c r="H133" s="12">
        <f>SUM(H113:H132)</f>
        <v>5344826.0011</v>
      </c>
    </row>
    <row r="134" spans="1:10" x14ac:dyDescent="0.2">
      <c r="C134" s="8"/>
      <c r="D134" s="11"/>
      <c r="E134" s="11"/>
      <c r="F134" s="11"/>
      <c r="G134" s="13"/>
      <c r="H134" s="11"/>
    </row>
    <row r="135" spans="1:10" x14ac:dyDescent="0.2">
      <c r="B135" s="7" t="s">
        <v>7</v>
      </c>
      <c r="C135" s="11"/>
      <c r="D135" s="11"/>
      <c r="E135" s="11"/>
      <c r="F135" s="11"/>
      <c r="G135" s="13"/>
      <c r="H135" s="11"/>
    </row>
    <row r="136" spans="1:10" x14ac:dyDescent="0.2">
      <c r="A136" s="1">
        <v>210039</v>
      </c>
      <c r="B136" s="3" t="s">
        <v>233</v>
      </c>
      <c r="C136" s="11">
        <v>0</v>
      </c>
      <c r="D136" s="11">
        <v>0</v>
      </c>
      <c r="E136" s="11">
        <f>SUM(C136:D136)*0.33</f>
        <v>0</v>
      </c>
      <c r="F136" s="11">
        <v>0</v>
      </c>
      <c r="G136" s="13">
        <v>3000</v>
      </c>
      <c r="H136" s="11">
        <f>+C136+D136+E136+F136+G136</f>
        <v>3000</v>
      </c>
      <c r="I136" s="19"/>
      <c r="J136" s="20"/>
    </row>
    <row r="137" spans="1:10" x14ac:dyDescent="0.2">
      <c r="A137" s="1">
        <v>210040</v>
      </c>
      <c r="B137" s="3" t="s">
        <v>77</v>
      </c>
      <c r="C137" s="11">
        <v>0</v>
      </c>
      <c r="D137" s="11">
        <v>470</v>
      </c>
      <c r="E137" s="11">
        <f t="shared" ref="E137:E168" si="10">SUM(C137:D137)*0.33</f>
        <v>155.1</v>
      </c>
      <c r="F137" s="11">
        <v>0</v>
      </c>
      <c r="G137" s="13">
        <v>11486</v>
      </c>
      <c r="H137" s="11">
        <f>+C137+D137+E137+F137+G137</f>
        <v>12111.1</v>
      </c>
      <c r="I137" s="19"/>
      <c r="J137" s="20"/>
    </row>
    <row r="138" spans="1:10" x14ac:dyDescent="0.2">
      <c r="A138" s="1">
        <v>210043</v>
      </c>
      <c r="B138" s="3" t="s">
        <v>177</v>
      </c>
      <c r="C138" s="11">
        <v>17072</v>
      </c>
      <c r="D138" s="11">
        <v>0</v>
      </c>
      <c r="E138" s="11">
        <f t="shared" si="10"/>
        <v>5633.76</v>
      </c>
      <c r="F138" s="11">
        <v>0</v>
      </c>
      <c r="G138" s="13">
        <v>424.91999999999996</v>
      </c>
      <c r="H138" s="11">
        <f>+C138+D138+E138+F138+G138</f>
        <v>23130.68</v>
      </c>
      <c r="I138" s="19"/>
      <c r="J138" s="20"/>
    </row>
    <row r="139" spans="1:10" x14ac:dyDescent="0.2">
      <c r="A139" s="1">
        <v>210045</v>
      </c>
      <c r="B139" s="3" t="s">
        <v>197</v>
      </c>
      <c r="C139" s="11">
        <v>0</v>
      </c>
      <c r="D139" s="11">
        <v>0</v>
      </c>
      <c r="E139" s="11">
        <f t="shared" si="10"/>
        <v>0</v>
      </c>
      <c r="F139" s="11">
        <v>0</v>
      </c>
      <c r="G139" s="13">
        <v>7500</v>
      </c>
      <c r="H139" s="11">
        <f>+C139+D139+E139+F139+G139</f>
        <v>7500</v>
      </c>
      <c r="I139" s="19"/>
      <c r="J139" s="20"/>
    </row>
    <row r="140" spans="1:10" x14ac:dyDescent="0.2">
      <c r="A140" s="1">
        <v>210046</v>
      </c>
      <c r="B140" s="3" t="s">
        <v>211</v>
      </c>
      <c r="C140" s="11">
        <v>0</v>
      </c>
      <c r="D140" s="11">
        <v>0</v>
      </c>
      <c r="E140" s="11">
        <f t="shared" si="10"/>
        <v>0</v>
      </c>
      <c r="F140" s="11">
        <v>0</v>
      </c>
      <c r="G140" s="13">
        <v>6057</v>
      </c>
      <c r="H140" s="11">
        <f>+C140+D140+E140+F140+G140</f>
        <v>6057</v>
      </c>
      <c r="I140" s="19"/>
      <c r="J140" s="20"/>
    </row>
    <row r="141" spans="1:10" x14ac:dyDescent="0.2">
      <c r="A141" s="1">
        <v>210047</v>
      </c>
      <c r="B141" s="3" t="s">
        <v>218</v>
      </c>
      <c r="C141" s="11">
        <v>0</v>
      </c>
      <c r="D141" s="11">
        <v>0</v>
      </c>
      <c r="E141" s="11">
        <f t="shared" si="10"/>
        <v>0</v>
      </c>
      <c r="F141" s="11">
        <v>0</v>
      </c>
      <c r="G141" s="13">
        <v>25000</v>
      </c>
      <c r="H141" s="11">
        <f>+C141+D141+E141+F141+G141</f>
        <v>25000</v>
      </c>
      <c r="I141" s="19"/>
      <c r="J141" s="20"/>
    </row>
    <row r="142" spans="1:10" x14ac:dyDescent="0.2">
      <c r="A142" s="1">
        <v>210109</v>
      </c>
      <c r="B142" s="3" t="s">
        <v>78</v>
      </c>
      <c r="C142" s="11">
        <v>888660.68</v>
      </c>
      <c r="D142" s="11">
        <v>39669.870000000003</v>
      </c>
      <c r="E142" s="11">
        <f t="shared" si="10"/>
        <v>306349.08150000003</v>
      </c>
      <c r="F142" s="11">
        <v>0</v>
      </c>
      <c r="G142" s="13">
        <v>13775.74</v>
      </c>
      <c r="H142" s="11">
        <f>+C142+D142+E142+F142+G142</f>
        <v>1248455.3715000001</v>
      </c>
      <c r="I142" s="19"/>
      <c r="J142" s="20"/>
    </row>
    <row r="143" spans="1:10" x14ac:dyDescent="0.2">
      <c r="A143" s="1">
        <v>210203</v>
      </c>
      <c r="B143" s="3" t="s">
        <v>224</v>
      </c>
      <c r="C143" s="11">
        <v>473531.5</v>
      </c>
      <c r="D143" s="11">
        <v>16177.32</v>
      </c>
      <c r="E143" s="11">
        <f t="shared" si="10"/>
        <v>161603.9106</v>
      </c>
      <c r="F143" s="11">
        <v>0</v>
      </c>
      <c r="G143" s="13">
        <v>14294.570000000002</v>
      </c>
      <c r="H143" s="11">
        <f>+C143+D143+E143+F143+G143</f>
        <v>665607.30059999996</v>
      </c>
      <c r="I143" s="19"/>
      <c r="J143" s="20"/>
    </row>
    <row r="144" spans="1:10" x14ac:dyDescent="0.2">
      <c r="A144" s="1">
        <v>210204</v>
      </c>
      <c r="B144" s="3" t="s">
        <v>79</v>
      </c>
      <c r="C144" s="11">
        <v>43965</v>
      </c>
      <c r="D144" s="11">
        <v>0</v>
      </c>
      <c r="E144" s="11">
        <f t="shared" si="10"/>
        <v>14508.45</v>
      </c>
      <c r="F144" s="11">
        <v>0</v>
      </c>
      <c r="G144" s="13">
        <v>919</v>
      </c>
      <c r="H144" s="11">
        <f>+C144+D144+E144+F144+G144</f>
        <v>59392.45</v>
      </c>
      <c r="I144" s="19"/>
      <c r="J144" s="20"/>
    </row>
    <row r="145" spans="1:10" x14ac:dyDescent="0.2">
      <c r="A145" s="1">
        <v>210205</v>
      </c>
      <c r="B145" s="3" t="s">
        <v>80</v>
      </c>
      <c r="C145" s="11">
        <v>830034.68</v>
      </c>
      <c r="D145" s="11">
        <v>56152.58</v>
      </c>
      <c r="E145" s="11">
        <f t="shared" si="10"/>
        <v>292441.79580000002</v>
      </c>
      <c r="F145" s="11">
        <v>0</v>
      </c>
      <c r="G145" s="13">
        <v>16444.91</v>
      </c>
      <c r="H145" s="11">
        <f>+C145+D145+E145+F145+G145</f>
        <v>1195073.9657999999</v>
      </c>
      <c r="I145" s="19"/>
      <c r="J145" s="20"/>
    </row>
    <row r="146" spans="1:10" x14ac:dyDescent="0.2">
      <c r="A146" s="1">
        <v>210207</v>
      </c>
      <c r="B146" s="3" t="s">
        <v>81</v>
      </c>
      <c r="C146" s="11">
        <v>0</v>
      </c>
      <c r="D146" s="11">
        <v>0</v>
      </c>
      <c r="E146" s="11">
        <f t="shared" si="10"/>
        <v>0</v>
      </c>
      <c r="F146" s="11">
        <v>0</v>
      </c>
      <c r="G146" s="13">
        <v>6921</v>
      </c>
      <c r="H146" s="11">
        <f>+C146+D146+E146+F146+G146</f>
        <v>6921</v>
      </c>
      <c r="I146" s="19"/>
      <c r="J146" s="20"/>
    </row>
    <row r="147" spans="1:10" x14ac:dyDescent="0.2">
      <c r="A147" s="1">
        <v>210209</v>
      </c>
      <c r="B147" s="3" t="s">
        <v>82</v>
      </c>
      <c r="C147" s="11">
        <v>0</v>
      </c>
      <c r="D147" s="11">
        <v>0</v>
      </c>
      <c r="E147" s="11">
        <f t="shared" si="10"/>
        <v>0</v>
      </c>
      <c r="F147" s="11">
        <v>0</v>
      </c>
      <c r="G147" s="13">
        <v>12465</v>
      </c>
      <c r="H147" s="11">
        <f>+C147+D147+E147+F147+G147</f>
        <v>12465</v>
      </c>
      <c r="I147" s="19"/>
      <c r="J147" s="20"/>
    </row>
    <row r="148" spans="1:10" x14ac:dyDescent="0.2">
      <c r="A148" s="1">
        <v>210220</v>
      </c>
      <c r="B148" s="3" t="s">
        <v>83</v>
      </c>
      <c r="C148" s="11">
        <v>265891.42</v>
      </c>
      <c r="D148" s="11">
        <v>0</v>
      </c>
      <c r="E148" s="11">
        <f t="shared" si="10"/>
        <v>87744.168600000005</v>
      </c>
      <c r="F148" s="11">
        <v>0</v>
      </c>
      <c r="G148" s="13">
        <v>11208</v>
      </c>
      <c r="H148" s="11">
        <f>+C148+D148+E148+F148+G148</f>
        <v>364843.58860000002</v>
      </c>
      <c r="I148" s="19"/>
      <c r="J148" s="20"/>
    </row>
    <row r="149" spans="1:10" x14ac:dyDescent="0.2">
      <c r="A149" s="1">
        <v>210509</v>
      </c>
      <c r="B149" s="3" t="s">
        <v>84</v>
      </c>
      <c r="C149" s="11">
        <v>1581177.05</v>
      </c>
      <c r="D149" s="11">
        <v>47709.51</v>
      </c>
      <c r="E149" s="11">
        <f t="shared" si="10"/>
        <v>537532.56480000005</v>
      </c>
      <c r="F149" s="11">
        <v>0</v>
      </c>
      <c r="G149" s="13">
        <v>14236.109999999999</v>
      </c>
      <c r="H149" s="11">
        <f>+C149+D149+E149+F149+G149</f>
        <v>2180655.2348000002</v>
      </c>
      <c r="I149" s="19"/>
      <c r="J149" s="20"/>
    </row>
    <row r="150" spans="1:10" x14ac:dyDescent="0.2">
      <c r="A150" s="1">
        <v>210513</v>
      </c>
      <c r="B150" s="3" t="s">
        <v>85</v>
      </c>
      <c r="C150" s="11">
        <v>62167</v>
      </c>
      <c r="D150" s="11">
        <v>6774.83</v>
      </c>
      <c r="E150" s="11">
        <f t="shared" si="10"/>
        <v>22750.803900000003</v>
      </c>
      <c r="F150" s="11">
        <v>0</v>
      </c>
      <c r="G150" s="13">
        <v>816</v>
      </c>
      <c r="H150" s="11">
        <f>+C150+D150+E150+F150+G150</f>
        <v>92508.633900000001</v>
      </c>
      <c r="I150" s="19"/>
      <c r="J150" s="20"/>
    </row>
    <row r="151" spans="1:10" x14ac:dyDescent="0.2">
      <c r="A151" s="1">
        <v>210515</v>
      </c>
      <c r="B151" s="3" t="s">
        <v>86</v>
      </c>
      <c r="C151" s="11">
        <v>683426.42</v>
      </c>
      <c r="D151" s="11">
        <v>17465.88</v>
      </c>
      <c r="E151" s="11">
        <f t="shared" si="10"/>
        <v>231294.45900000003</v>
      </c>
      <c r="F151" s="11">
        <v>0</v>
      </c>
      <c r="G151" s="13">
        <v>7215.5499999999993</v>
      </c>
      <c r="H151" s="11">
        <f>+C151+D151+E151+F151+G151</f>
        <v>939402.30900000012</v>
      </c>
      <c r="I151" s="19"/>
      <c r="J151" s="20"/>
    </row>
    <row r="152" spans="1:10" x14ac:dyDescent="0.2">
      <c r="A152" s="1">
        <v>210516</v>
      </c>
      <c r="B152" s="3" t="s">
        <v>87</v>
      </c>
      <c r="C152" s="11">
        <v>199160</v>
      </c>
      <c r="D152" s="11">
        <v>3881.31</v>
      </c>
      <c r="E152" s="11">
        <f t="shared" si="10"/>
        <v>67003.632299999997</v>
      </c>
      <c r="F152" s="11">
        <v>0</v>
      </c>
      <c r="G152" s="13">
        <v>1972.7</v>
      </c>
      <c r="H152" s="11">
        <f>+C152+D152+E152+F152+G152</f>
        <v>272017.64230000001</v>
      </c>
      <c r="I152" s="19"/>
      <c r="J152" s="20"/>
    </row>
    <row r="153" spans="1:10" x14ac:dyDescent="0.2">
      <c r="A153" s="1">
        <v>210525</v>
      </c>
      <c r="B153" s="3" t="s">
        <v>88</v>
      </c>
      <c r="C153" s="11">
        <v>545426.47</v>
      </c>
      <c r="D153" s="11">
        <v>17040</v>
      </c>
      <c r="E153" s="11">
        <f t="shared" si="10"/>
        <v>185613.9351</v>
      </c>
      <c r="F153" s="11">
        <v>0</v>
      </c>
      <c r="G153" s="13">
        <v>4337.8599999999997</v>
      </c>
      <c r="H153" s="11">
        <f>+C153+D153+E153+F153+G153</f>
        <v>752418.26509999996</v>
      </c>
      <c r="I153" s="19"/>
      <c r="J153" s="20"/>
    </row>
    <row r="154" spans="1:10" x14ac:dyDescent="0.2">
      <c r="A154" s="1">
        <v>210530</v>
      </c>
      <c r="B154" s="3" t="s">
        <v>91</v>
      </c>
      <c r="C154" s="11">
        <v>355003.17</v>
      </c>
      <c r="D154" s="11">
        <v>0</v>
      </c>
      <c r="E154" s="11">
        <f t="shared" si="10"/>
        <v>117151.04610000001</v>
      </c>
      <c r="F154" s="11">
        <v>0</v>
      </c>
      <c r="G154" s="13">
        <v>2836.2599999999998</v>
      </c>
      <c r="H154" s="11">
        <f>+C154+D154+E154+F154+G154</f>
        <v>474990.47609999997</v>
      </c>
      <c r="I154" s="19"/>
      <c r="J154" s="20"/>
    </row>
    <row r="155" spans="1:10" x14ac:dyDescent="0.2">
      <c r="A155" s="1">
        <v>210531</v>
      </c>
      <c r="B155" s="3" t="s">
        <v>92</v>
      </c>
      <c r="C155" s="11">
        <v>424728</v>
      </c>
      <c r="D155" s="11">
        <v>27099.360000000001</v>
      </c>
      <c r="E155" s="11">
        <f t="shared" si="10"/>
        <v>149103.0288</v>
      </c>
      <c r="F155" s="11">
        <v>0</v>
      </c>
      <c r="G155" s="13">
        <v>7513.2</v>
      </c>
      <c r="H155" s="11">
        <f>+C155+D155+E155+F155+G155</f>
        <v>608443.58879999991</v>
      </c>
      <c r="I155" s="19"/>
      <c r="J155" s="20"/>
    </row>
    <row r="156" spans="1:10" x14ac:dyDescent="0.2">
      <c r="A156" s="1">
        <v>210533</v>
      </c>
      <c r="B156" s="3" t="s">
        <v>94</v>
      </c>
      <c r="C156" s="11">
        <v>830184.67</v>
      </c>
      <c r="D156" s="11">
        <v>26317.18</v>
      </c>
      <c r="E156" s="11">
        <f t="shared" si="10"/>
        <v>282645.61050000007</v>
      </c>
      <c r="F156" s="11">
        <v>0</v>
      </c>
      <c r="G156" s="13">
        <v>8651.619999999999</v>
      </c>
      <c r="H156" s="11">
        <f>+C156+D156+E156+F156+G156</f>
        <v>1147799.0805000002</v>
      </c>
      <c r="I156" s="19"/>
      <c r="J156" s="20"/>
    </row>
    <row r="157" spans="1:10" x14ac:dyDescent="0.2">
      <c r="A157" s="1">
        <v>210534</v>
      </c>
      <c r="B157" s="3" t="s">
        <v>95</v>
      </c>
      <c r="C157" s="11">
        <v>375038.43</v>
      </c>
      <c r="D157" s="11">
        <v>57528.78</v>
      </c>
      <c r="E157" s="11">
        <f t="shared" si="10"/>
        <v>142747.17929999999</v>
      </c>
      <c r="F157" s="11">
        <v>0</v>
      </c>
      <c r="G157" s="13">
        <v>7053.41</v>
      </c>
      <c r="H157" s="11">
        <f>+C157+D157+E157+F157+G157</f>
        <v>582367.79929999996</v>
      </c>
      <c r="I157" s="19"/>
      <c r="J157" s="20"/>
    </row>
    <row r="158" spans="1:10" x14ac:dyDescent="0.2">
      <c r="A158" s="1">
        <v>212001</v>
      </c>
      <c r="B158" s="3" t="s">
        <v>96</v>
      </c>
      <c r="C158" s="11">
        <v>0</v>
      </c>
      <c r="D158" s="11">
        <v>0</v>
      </c>
      <c r="E158" s="11">
        <f t="shared" si="10"/>
        <v>0</v>
      </c>
      <c r="F158" s="11">
        <v>0</v>
      </c>
      <c r="G158" s="13">
        <v>6599</v>
      </c>
      <c r="H158" s="11">
        <f>+C158+D158+E158+F158+G158</f>
        <v>6599</v>
      </c>
      <c r="I158" s="19"/>
      <c r="J158" s="20"/>
    </row>
    <row r="159" spans="1:10" x14ac:dyDescent="0.2">
      <c r="A159" s="1">
        <v>212007</v>
      </c>
      <c r="B159" s="3" t="s">
        <v>97</v>
      </c>
      <c r="C159" s="11">
        <v>894731.45</v>
      </c>
      <c r="D159" s="11">
        <v>25841.11</v>
      </c>
      <c r="E159" s="11">
        <f t="shared" si="10"/>
        <v>303788.9448</v>
      </c>
      <c r="F159" s="11">
        <v>0</v>
      </c>
      <c r="G159" s="13">
        <v>19141.23</v>
      </c>
      <c r="H159" s="11">
        <f>+C159+D159+E159+F159+G159</f>
        <v>1243502.7348</v>
      </c>
      <c r="I159" s="19"/>
      <c r="J159" s="20"/>
    </row>
    <row r="160" spans="1:10" x14ac:dyDescent="0.2">
      <c r="A160" s="1">
        <v>215019</v>
      </c>
      <c r="B160" s="3" t="s">
        <v>178</v>
      </c>
      <c r="C160" s="11">
        <v>929421.29</v>
      </c>
      <c r="D160" s="11">
        <v>17040</v>
      </c>
      <c r="E160" s="11">
        <f t="shared" si="10"/>
        <v>312332.22570000001</v>
      </c>
      <c r="F160" s="11">
        <v>0</v>
      </c>
      <c r="G160" s="13">
        <v>8881.5600000000013</v>
      </c>
      <c r="H160" s="11">
        <f>+C160+D160+E160+F160+G160</f>
        <v>1267675.0757000002</v>
      </c>
      <c r="I160" s="19"/>
      <c r="J160" s="20"/>
    </row>
    <row r="161" spans="1:10" x14ac:dyDescent="0.2">
      <c r="A161" s="1">
        <v>216025</v>
      </c>
      <c r="B161" s="3" t="s">
        <v>98</v>
      </c>
      <c r="C161" s="11">
        <v>0</v>
      </c>
      <c r="D161" s="11">
        <v>0</v>
      </c>
      <c r="E161" s="11">
        <f t="shared" si="10"/>
        <v>0</v>
      </c>
      <c r="F161" s="11">
        <v>0</v>
      </c>
      <c r="G161" s="13">
        <v>8371</v>
      </c>
      <c r="H161" s="11">
        <f>+C161+D161+E161+F161+G161</f>
        <v>8371</v>
      </c>
      <c r="I161" s="19"/>
      <c r="J161" s="20"/>
    </row>
    <row r="162" spans="1:10" x14ac:dyDescent="0.2">
      <c r="A162" s="1">
        <v>216028</v>
      </c>
      <c r="B162" s="3" t="s">
        <v>290</v>
      </c>
      <c r="C162" s="11">
        <v>118149.5</v>
      </c>
      <c r="D162" s="11">
        <v>7574.12</v>
      </c>
      <c r="E162" s="11">
        <f t="shared" si="10"/>
        <v>41488.794600000001</v>
      </c>
      <c r="F162" s="11">
        <v>0</v>
      </c>
      <c r="G162" s="13">
        <v>13498</v>
      </c>
      <c r="H162" s="11">
        <f>+C162+D162+E162+F162+G162</f>
        <v>180710.41459999999</v>
      </c>
      <c r="I162" s="19"/>
      <c r="J162" s="20"/>
    </row>
    <row r="163" spans="1:10" x14ac:dyDescent="0.2">
      <c r="A163" s="1">
        <v>216040</v>
      </c>
      <c r="B163" s="3" t="s">
        <v>99</v>
      </c>
      <c r="C163" s="11">
        <f>146500+114781.08</f>
        <v>261281.08000000002</v>
      </c>
      <c r="D163" s="11">
        <v>48692.72</v>
      </c>
      <c r="E163" s="11">
        <f t="shared" si="10"/>
        <v>102291.35400000002</v>
      </c>
      <c r="F163" s="11">
        <v>0</v>
      </c>
      <c r="G163" s="13">
        <v>7818</v>
      </c>
      <c r="H163" s="11">
        <f>+C163+D163+E163+F163+G163</f>
        <v>420083.1540000001</v>
      </c>
      <c r="I163" s="19"/>
      <c r="J163" s="20"/>
    </row>
    <row r="164" spans="1:10" x14ac:dyDescent="0.2">
      <c r="A164" s="1">
        <v>216059</v>
      </c>
      <c r="B164" s="3" t="s">
        <v>225</v>
      </c>
      <c r="C164" s="11">
        <v>80209.25</v>
      </c>
      <c r="D164" s="11">
        <v>17465.88</v>
      </c>
      <c r="E164" s="11">
        <f t="shared" si="10"/>
        <v>32232.792900000004</v>
      </c>
      <c r="F164" s="11">
        <v>0</v>
      </c>
      <c r="G164" s="13">
        <v>628</v>
      </c>
      <c r="H164" s="11">
        <f>+C164+D164+E164+F164+G164</f>
        <v>130535.92290000001</v>
      </c>
      <c r="I164" s="19"/>
      <c r="J164" s="20"/>
    </row>
    <row r="165" spans="1:10" x14ac:dyDescent="0.2">
      <c r="A165" s="1">
        <v>219014</v>
      </c>
      <c r="B165" s="3" t="s">
        <v>291</v>
      </c>
      <c r="C165" s="11">
        <v>137955</v>
      </c>
      <c r="D165" s="11">
        <v>0</v>
      </c>
      <c r="E165" s="11">
        <f t="shared" si="10"/>
        <v>45525.15</v>
      </c>
      <c r="F165" s="11">
        <v>0</v>
      </c>
      <c r="G165" s="13">
        <v>1498.8200000000002</v>
      </c>
      <c r="H165" s="11">
        <f>+C165+D165+E165+F165+G165</f>
        <v>184978.97</v>
      </c>
      <c r="I165" s="19"/>
      <c r="J165" s="20"/>
    </row>
    <row r="166" spans="1:10" x14ac:dyDescent="0.2">
      <c r="A166" s="1">
        <v>216041</v>
      </c>
      <c r="B166" s="3" t="s">
        <v>100</v>
      </c>
      <c r="C166" s="11">
        <v>0</v>
      </c>
      <c r="D166" s="11">
        <v>0</v>
      </c>
      <c r="E166" s="11">
        <f t="shared" si="10"/>
        <v>0</v>
      </c>
      <c r="F166" s="11">
        <v>0</v>
      </c>
      <c r="G166" s="13">
        <v>0.79999999999999982</v>
      </c>
      <c r="H166" s="11">
        <f>+C166+D166+E166+F166+G166</f>
        <v>0.79999999999999982</v>
      </c>
      <c r="I166" s="19"/>
      <c r="J166" s="20"/>
    </row>
    <row r="167" spans="1:10" x14ac:dyDescent="0.2">
      <c r="A167" s="1">
        <v>216062</v>
      </c>
      <c r="B167" s="3" t="s">
        <v>329</v>
      </c>
      <c r="C167" s="11">
        <v>1426</v>
      </c>
      <c r="D167" s="11">
        <v>0</v>
      </c>
      <c r="E167" s="11">
        <f t="shared" si="10"/>
        <v>470.58000000000004</v>
      </c>
      <c r="F167" s="11">
        <v>0</v>
      </c>
      <c r="G167" s="13">
        <v>84.52</v>
      </c>
      <c r="H167" s="11">
        <f>+C167+D167+E167+F167+G167</f>
        <v>1981.1</v>
      </c>
      <c r="I167" s="19"/>
      <c r="J167" s="20"/>
    </row>
    <row r="168" spans="1:10" x14ac:dyDescent="0.2">
      <c r="A168" s="1">
        <v>216067</v>
      </c>
      <c r="B168" s="10" t="s">
        <v>102</v>
      </c>
      <c r="C168" s="11">
        <v>1426</v>
      </c>
      <c r="D168" s="11">
        <v>0</v>
      </c>
      <c r="E168" s="11">
        <f t="shared" si="10"/>
        <v>470.58000000000004</v>
      </c>
      <c r="F168" s="11">
        <v>0</v>
      </c>
      <c r="G168" s="13">
        <v>88.419999999999987</v>
      </c>
      <c r="H168" s="11">
        <f>+C168+D168+E168+F168+G168</f>
        <v>1985</v>
      </c>
      <c r="I168" s="19"/>
      <c r="J168" s="20"/>
    </row>
    <row r="169" spans="1:10" x14ac:dyDescent="0.2">
      <c r="C169" s="8"/>
      <c r="D169" s="11"/>
      <c r="E169" s="11"/>
      <c r="F169" s="11"/>
      <c r="G169" s="13"/>
      <c r="H169" s="11"/>
    </row>
    <row r="170" spans="1:10" x14ac:dyDescent="0.2">
      <c r="B170" s="3" t="s">
        <v>23</v>
      </c>
      <c r="C170" s="12">
        <f>SUM(C136:C169)</f>
        <v>10000066.060000001</v>
      </c>
      <c r="D170" s="12">
        <f>SUM(D136:D169)</f>
        <v>432900.44999999995</v>
      </c>
      <c r="E170" s="12">
        <f>SUM(E136:E169)</f>
        <v>3442878.9483000003</v>
      </c>
      <c r="F170" s="12">
        <f>SUM(F136:F169)</f>
        <v>0</v>
      </c>
      <c r="G170" s="12">
        <f>SUM(G136:G169)</f>
        <v>250738.2</v>
      </c>
      <c r="H170" s="12">
        <f>SUM(H136:H169)</f>
        <v>14126583.658299999</v>
      </c>
      <c r="I170" s="20"/>
    </row>
    <row r="171" spans="1:10" x14ac:dyDescent="0.2">
      <c r="C171" s="8"/>
      <c r="D171" s="11"/>
      <c r="E171" s="11"/>
      <c r="F171" s="11"/>
      <c r="G171" s="13"/>
      <c r="H171" s="11"/>
    </row>
    <row r="172" spans="1:10" x14ac:dyDescent="0.2">
      <c r="B172" s="7" t="s">
        <v>9</v>
      </c>
      <c r="C172" s="8"/>
      <c r="D172" s="11"/>
      <c r="E172" s="11"/>
      <c r="F172" s="11"/>
      <c r="G172" s="13"/>
      <c r="H172" s="11"/>
    </row>
    <row r="173" spans="1:10" x14ac:dyDescent="0.2">
      <c r="A173" s="1">
        <v>210106</v>
      </c>
      <c r="B173" s="3" t="s">
        <v>68</v>
      </c>
      <c r="C173" s="8">
        <v>404536.17</v>
      </c>
      <c r="D173" s="8">
        <v>0</v>
      </c>
      <c r="E173" s="8">
        <f>SUM(C173:D173)*0.33</f>
        <v>133496.93609999999</v>
      </c>
      <c r="F173" s="11">
        <v>0</v>
      </c>
      <c r="G173" s="13">
        <v>6744.7699999999995</v>
      </c>
      <c r="H173" s="11">
        <f>+C173+D173+E173+F173+G173</f>
        <v>544777.87609999999</v>
      </c>
    </row>
    <row r="174" spans="1:10" x14ac:dyDescent="0.2">
      <c r="A174" s="1">
        <v>210202</v>
      </c>
      <c r="B174" s="3" t="s">
        <v>292</v>
      </c>
      <c r="C174" s="8">
        <f>152891.3+25949.25</f>
        <v>178840.55</v>
      </c>
      <c r="D174" s="8">
        <v>84324.72</v>
      </c>
      <c r="E174" s="8">
        <f t="shared" ref="E174:E182" si="11">SUM(C174:D174)*0.33</f>
        <v>86844.539100000009</v>
      </c>
      <c r="F174" s="11">
        <v>0</v>
      </c>
      <c r="G174" s="13">
        <v>2037</v>
      </c>
      <c r="H174" s="11">
        <f>+C174+D174+E174+F174+G174</f>
        <v>352046.80910000001</v>
      </c>
    </row>
    <row r="175" spans="1:10" x14ac:dyDescent="0.2">
      <c r="A175" s="1">
        <v>210215</v>
      </c>
      <c r="B175" s="3" t="s">
        <v>103</v>
      </c>
      <c r="C175" s="8">
        <v>510562.89</v>
      </c>
      <c r="D175" s="8">
        <v>0</v>
      </c>
      <c r="E175" s="8">
        <f t="shared" si="11"/>
        <v>168485.7537</v>
      </c>
      <c r="F175" s="11">
        <v>0</v>
      </c>
      <c r="G175" s="13">
        <v>7856</v>
      </c>
      <c r="H175" s="11">
        <f>+C175+D175+E175+F175+G175</f>
        <v>686904.64370000002</v>
      </c>
    </row>
    <row r="176" spans="1:10" x14ac:dyDescent="0.2">
      <c r="A176" s="1">
        <v>210520</v>
      </c>
      <c r="B176" s="3" t="s">
        <v>104</v>
      </c>
      <c r="C176" s="8">
        <v>1475489.1</v>
      </c>
      <c r="D176" s="8">
        <v>44553.64</v>
      </c>
      <c r="E176" s="8">
        <f t="shared" si="11"/>
        <v>501614.1042</v>
      </c>
      <c r="F176" s="11">
        <v>0</v>
      </c>
      <c r="G176" s="13">
        <v>31263.719999999998</v>
      </c>
      <c r="H176" s="11">
        <f>+C176+D176+E176+F176+G176</f>
        <v>2052920.5641999999</v>
      </c>
    </row>
    <row r="177" spans="1:10" x14ac:dyDescent="0.2">
      <c r="A177" s="1">
        <v>210522</v>
      </c>
      <c r="B177" s="3" t="s">
        <v>105</v>
      </c>
      <c r="C177" s="8">
        <v>891128.17</v>
      </c>
      <c r="D177" s="8">
        <v>38866</v>
      </c>
      <c r="E177" s="8">
        <f t="shared" si="11"/>
        <v>306898.07610000001</v>
      </c>
      <c r="F177" s="11">
        <v>0</v>
      </c>
      <c r="G177" s="13">
        <v>25479.07</v>
      </c>
      <c r="H177" s="11">
        <f>+C177+D177+E177+F177+G177</f>
        <v>1262371.3161000002</v>
      </c>
    </row>
    <row r="178" spans="1:10" x14ac:dyDescent="0.2">
      <c r="A178" s="1">
        <v>212006</v>
      </c>
      <c r="B178" s="3" t="s">
        <v>106</v>
      </c>
      <c r="C178" s="8">
        <v>0</v>
      </c>
      <c r="D178" s="8">
        <v>0</v>
      </c>
      <c r="E178" s="8">
        <f t="shared" si="11"/>
        <v>0</v>
      </c>
      <c r="F178" s="11">
        <v>0</v>
      </c>
      <c r="G178" s="13">
        <v>6790</v>
      </c>
      <c r="H178" s="11">
        <f>+C178+D178+E178+F178+G178</f>
        <v>6790</v>
      </c>
    </row>
    <row r="179" spans="1:10" x14ac:dyDescent="0.2">
      <c r="A179" s="1">
        <v>216047</v>
      </c>
      <c r="B179" s="3" t="s">
        <v>107</v>
      </c>
      <c r="C179" s="8">
        <v>1002772.07</v>
      </c>
      <c r="D179" s="8">
        <v>39894.980000000003</v>
      </c>
      <c r="E179" s="8">
        <f t="shared" si="11"/>
        <v>344080.12650000001</v>
      </c>
      <c r="F179" s="11">
        <v>0</v>
      </c>
      <c r="G179" s="13">
        <v>37267.520000000004</v>
      </c>
      <c r="H179" s="11">
        <f>+C179+D179+E179+F179+G179</f>
        <v>1424014.6965000001</v>
      </c>
    </row>
    <row r="180" spans="1:10" x14ac:dyDescent="0.2">
      <c r="A180" s="1">
        <v>210532</v>
      </c>
      <c r="B180" s="3" t="s">
        <v>93</v>
      </c>
      <c r="C180" s="8">
        <v>357398.68</v>
      </c>
      <c r="D180" s="8">
        <v>22779</v>
      </c>
      <c r="E180" s="8">
        <f t="shared" si="11"/>
        <v>125458.63440000001</v>
      </c>
      <c r="F180" s="11">
        <v>0</v>
      </c>
      <c r="G180" s="13">
        <v>7596.3</v>
      </c>
      <c r="H180" s="11">
        <f>+C180+D180+E180+F180+G180</f>
        <v>513232.61440000002</v>
      </c>
      <c r="I180" s="19"/>
      <c r="J180" s="20"/>
    </row>
    <row r="181" spans="1:10" x14ac:dyDescent="0.2">
      <c r="A181" s="1">
        <v>216060</v>
      </c>
      <c r="B181" s="3" t="s">
        <v>101</v>
      </c>
      <c r="C181" s="11">
        <v>197131</v>
      </c>
      <c r="D181" s="11">
        <v>0</v>
      </c>
      <c r="E181" s="8">
        <f t="shared" si="11"/>
        <v>65053.23</v>
      </c>
      <c r="F181" s="11">
        <v>0</v>
      </c>
      <c r="G181" s="13">
        <v>4093.1599999999994</v>
      </c>
      <c r="H181" s="11">
        <f>+C181+D181+E181+F181+G181</f>
        <v>266277.38999999996</v>
      </c>
      <c r="I181" s="19"/>
      <c r="J181" s="20"/>
    </row>
    <row r="182" spans="1:10" x14ac:dyDescent="0.2">
      <c r="A182" s="1">
        <v>216094</v>
      </c>
      <c r="B182" s="3" t="s">
        <v>108</v>
      </c>
      <c r="C182" s="8">
        <v>0</v>
      </c>
      <c r="D182" s="8">
        <v>0</v>
      </c>
      <c r="E182" s="8">
        <f t="shared" si="11"/>
        <v>0</v>
      </c>
      <c r="F182" s="11">
        <v>0</v>
      </c>
      <c r="G182" s="13">
        <v>45.87</v>
      </c>
      <c r="H182" s="11">
        <f>+C182+D182+E182+F182+G182</f>
        <v>45.87</v>
      </c>
    </row>
    <row r="183" spans="1:10" x14ac:dyDescent="0.2">
      <c r="C183" s="8"/>
      <c r="D183" s="11"/>
      <c r="E183" s="11"/>
      <c r="F183" s="11"/>
      <c r="G183" s="13"/>
      <c r="H183" s="11"/>
    </row>
    <row r="184" spans="1:10" x14ac:dyDescent="0.2">
      <c r="B184" s="3" t="s">
        <v>25</v>
      </c>
      <c r="C184" s="12">
        <f>SUM(C173:C182)</f>
        <v>5017858.63</v>
      </c>
      <c r="D184" s="12">
        <f>SUM(D173:D182)</f>
        <v>230418.34</v>
      </c>
      <c r="E184" s="12">
        <f>SUM(E173:E182)</f>
        <v>1731931.4001</v>
      </c>
      <c r="F184" s="12">
        <f>SUM(F173:F182)</f>
        <v>0</v>
      </c>
      <c r="G184" s="12">
        <f>SUM(G173:G182)</f>
        <v>129173.41</v>
      </c>
      <c r="H184" s="12">
        <f>SUM(H173:H182)</f>
        <v>7109381.7801000001</v>
      </c>
    </row>
    <row r="185" spans="1:10" x14ac:dyDescent="0.2">
      <c r="C185" s="15"/>
      <c r="D185" s="15"/>
      <c r="E185" s="15"/>
      <c r="F185" s="15"/>
      <c r="G185" s="16"/>
      <c r="H185" s="15"/>
    </row>
    <row r="186" spans="1:10" x14ac:dyDescent="0.2">
      <c r="B186" s="7" t="s">
        <v>8</v>
      </c>
      <c r="C186" s="8"/>
      <c r="D186" s="8"/>
      <c r="E186" s="8"/>
      <c r="F186" s="11"/>
      <c r="G186" s="13"/>
      <c r="H186" s="11"/>
    </row>
    <row r="187" spans="1:10" x14ac:dyDescent="0.2">
      <c r="A187" s="1">
        <v>210201</v>
      </c>
      <c r="B187" s="3" t="s">
        <v>109</v>
      </c>
      <c r="C187" s="11">
        <f>53771+148072.92</f>
        <v>201843.92</v>
      </c>
      <c r="D187" s="11">
        <v>48692.72</v>
      </c>
      <c r="E187" s="11">
        <f>SUM(C187:D187)*0.33</f>
        <v>82677.09120000001</v>
      </c>
      <c r="F187" s="11">
        <v>0</v>
      </c>
      <c r="G187" s="13">
        <v>5240</v>
      </c>
      <c r="H187" s="11">
        <f>+C187+D187+E187+F187+G187</f>
        <v>338453.73120000004</v>
      </c>
    </row>
    <row r="188" spans="1:10" x14ac:dyDescent="0.2">
      <c r="A188" s="1">
        <v>210230</v>
      </c>
      <c r="B188" s="3" t="s">
        <v>293</v>
      </c>
      <c r="C188" s="11">
        <v>239710</v>
      </c>
      <c r="D188" s="11">
        <v>0</v>
      </c>
      <c r="E188" s="11">
        <f t="shared" ref="E188:E199" si="12">SUM(C188:D188)*0.33</f>
        <v>79104.3</v>
      </c>
      <c r="F188" s="11">
        <v>0</v>
      </c>
      <c r="G188" s="13">
        <v>22124</v>
      </c>
      <c r="H188" s="11">
        <f>+C188+D188+E188+F188+G188</f>
        <v>340938.3</v>
      </c>
    </row>
    <row r="189" spans="1:10" x14ac:dyDescent="0.2">
      <c r="A189" s="1">
        <v>210480</v>
      </c>
      <c r="B189" s="3" t="s">
        <v>226</v>
      </c>
      <c r="C189" s="11">
        <v>598208.67000000004</v>
      </c>
      <c r="D189" s="11">
        <v>91324.62</v>
      </c>
      <c r="E189" s="11">
        <f t="shared" si="12"/>
        <v>227545.98570000002</v>
      </c>
      <c r="F189" s="11">
        <v>0</v>
      </c>
      <c r="G189" s="13">
        <v>9739.23</v>
      </c>
      <c r="H189" s="11">
        <f>+C189+D189+E189+F189+G189</f>
        <v>926818.5057000001</v>
      </c>
    </row>
    <row r="190" spans="1:10" x14ac:dyDescent="0.2">
      <c r="A190" s="1">
        <v>210502</v>
      </c>
      <c r="B190" s="3" t="s">
        <v>110</v>
      </c>
      <c r="C190" s="11">
        <v>365278.76</v>
      </c>
      <c r="D190" s="11">
        <v>45981.27</v>
      </c>
      <c r="E190" s="11">
        <f t="shared" si="12"/>
        <v>135715.80990000002</v>
      </c>
      <c r="F190" s="11">
        <v>0</v>
      </c>
      <c r="G190" s="13">
        <v>15291.57</v>
      </c>
      <c r="H190" s="11">
        <f>+C190+D190+E190+F190+G190</f>
        <v>562267.40989999997</v>
      </c>
    </row>
    <row r="191" spans="1:10" x14ac:dyDescent="0.2">
      <c r="A191" s="1">
        <v>210503</v>
      </c>
      <c r="B191" s="3" t="s">
        <v>111</v>
      </c>
      <c r="C191" s="11">
        <v>1253264.83</v>
      </c>
      <c r="D191" s="11">
        <v>136840.85999999999</v>
      </c>
      <c r="E191" s="11">
        <f t="shared" si="12"/>
        <v>458734.87770000001</v>
      </c>
      <c r="F191" s="11">
        <v>0</v>
      </c>
      <c r="G191" s="13">
        <v>84395.97</v>
      </c>
      <c r="H191" s="11">
        <f>+C191+D191+E191+F191+G191</f>
        <v>1933236.5377</v>
      </c>
    </row>
    <row r="192" spans="1:10" x14ac:dyDescent="0.2">
      <c r="A192" s="1">
        <v>210505</v>
      </c>
      <c r="B192" s="3" t="s">
        <v>112</v>
      </c>
      <c r="C192" s="11">
        <v>770077.27</v>
      </c>
      <c r="D192" s="11">
        <v>81565.460000000006</v>
      </c>
      <c r="E192" s="11">
        <f t="shared" si="12"/>
        <v>281042.10090000002</v>
      </c>
      <c r="F192" s="11">
        <v>0</v>
      </c>
      <c r="G192" s="13">
        <v>42796.24</v>
      </c>
      <c r="H192" s="11">
        <f>+C192+D192+E192+F192+G192</f>
        <v>1175481.0708999999</v>
      </c>
    </row>
    <row r="193" spans="1:10" x14ac:dyDescent="0.2">
      <c r="A193" s="1">
        <v>210517</v>
      </c>
      <c r="B193" s="3" t="s">
        <v>113</v>
      </c>
      <c r="C193" s="11">
        <v>933599.16</v>
      </c>
      <c r="D193" s="11">
        <v>96600.59</v>
      </c>
      <c r="E193" s="11">
        <f t="shared" si="12"/>
        <v>339965.91750000004</v>
      </c>
      <c r="F193" s="11">
        <v>0</v>
      </c>
      <c r="G193" s="13">
        <v>17974.84</v>
      </c>
      <c r="H193" s="11">
        <f>+C193+D193+E193+F193+G193</f>
        <v>1388140.5075000001</v>
      </c>
    </row>
    <row r="194" spans="1:10" x14ac:dyDescent="0.2">
      <c r="A194" s="1">
        <v>210519</v>
      </c>
      <c r="B194" s="3" t="s">
        <v>114</v>
      </c>
      <c r="C194" s="11">
        <v>1480169.17</v>
      </c>
      <c r="D194" s="11">
        <v>42407.199999999997</v>
      </c>
      <c r="E194" s="11">
        <f t="shared" si="12"/>
        <v>502450.20209999999</v>
      </c>
      <c r="F194" s="11">
        <v>0</v>
      </c>
      <c r="G194" s="13">
        <v>18382.27</v>
      </c>
      <c r="H194" s="11">
        <f>+C194+D194+E194+F194+G194</f>
        <v>2043408.8421</v>
      </c>
    </row>
    <row r="195" spans="1:10" x14ac:dyDescent="0.2">
      <c r="A195" s="1">
        <v>210523</v>
      </c>
      <c r="B195" s="3" t="s">
        <v>115</v>
      </c>
      <c r="C195" s="11">
        <v>428811.48</v>
      </c>
      <c r="D195" s="11">
        <v>45981.27</v>
      </c>
      <c r="E195" s="11">
        <f t="shared" si="12"/>
        <v>156681.60750000001</v>
      </c>
      <c r="F195" s="11">
        <v>0</v>
      </c>
      <c r="G195" s="13">
        <v>22265.599999999999</v>
      </c>
      <c r="H195" s="11">
        <f>+C195+D195+E195+F195+G195</f>
        <v>653739.95750000002</v>
      </c>
    </row>
    <row r="196" spans="1:10" x14ac:dyDescent="0.2">
      <c r="A196" s="1">
        <v>216069</v>
      </c>
      <c r="B196" s="3" t="s">
        <v>330</v>
      </c>
      <c r="C196" s="11">
        <v>0</v>
      </c>
      <c r="D196" s="11">
        <v>0</v>
      </c>
      <c r="E196" s="11">
        <f t="shared" si="12"/>
        <v>0</v>
      </c>
      <c r="F196" s="11">
        <v>0</v>
      </c>
      <c r="G196" s="13">
        <v>685.73</v>
      </c>
      <c r="H196" s="11">
        <f>+C196+D196+E196+F196+G196</f>
        <v>685.73</v>
      </c>
    </row>
    <row r="197" spans="1:10" x14ac:dyDescent="0.2">
      <c r="A197" s="1">
        <v>216071</v>
      </c>
      <c r="B197" s="3" t="s">
        <v>116</v>
      </c>
      <c r="C197" s="11">
        <v>198818</v>
      </c>
      <c r="D197" s="11">
        <v>0</v>
      </c>
      <c r="E197" s="11">
        <f t="shared" si="12"/>
        <v>65609.94</v>
      </c>
      <c r="F197" s="11">
        <v>0</v>
      </c>
      <c r="G197" s="13">
        <v>5559.35</v>
      </c>
      <c r="H197" s="11">
        <f>+C197+D197+E197+F197+G197</f>
        <v>269987.28999999998</v>
      </c>
    </row>
    <row r="198" spans="1:10" x14ac:dyDescent="0.2">
      <c r="A198" s="1">
        <v>216091</v>
      </c>
      <c r="B198" s="3" t="s">
        <v>294</v>
      </c>
      <c r="C198" s="11">
        <v>0</v>
      </c>
      <c r="D198" s="11">
        <v>0</v>
      </c>
      <c r="E198" s="11">
        <f t="shared" si="12"/>
        <v>0</v>
      </c>
      <c r="F198" s="11">
        <v>0</v>
      </c>
      <c r="G198" s="13">
        <v>7.6800000000000015</v>
      </c>
      <c r="H198" s="11">
        <f>+C198+D198+E198+F198+G198</f>
        <v>7.6800000000000015</v>
      </c>
    </row>
    <row r="199" spans="1:10" x14ac:dyDescent="0.2">
      <c r="A199" s="1">
        <v>216092</v>
      </c>
      <c r="B199" s="3" t="s">
        <v>295</v>
      </c>
      <c r="C199" s="11">
        <v>0</v>
      </c>
      <c r="D199" s="11">
        <v>0</v>
      </c>
      <c r="E199" s="11">
        <f t="shared" si="12"/>
        <v>0</v>
      </c>
      <c r="F199" s="11">
        <v>0</v>
      </c>
      <c r="G199" s="13">
        <v>33.28</v>
      </c>
      <c r="H199" s="11">
        <f>+C199+D199+E199+F199+G199</f>
        <v>33.28</v>
      </c>
    </row>
    <row r="200" spans="1:10" x14ac:dyDescent="0.2">
      <c r="C200" s="11"/>
      <c r="D200" s="11"/>
      <c r="E200" s="11"/>
      <c r="F200" s="11"/>
      <c r="G200" s="13"/>
      <c r="H200" s="11"/>
    </row>
    <row r="201" spans="1:10" x14ac:dyDescent="0.2">
      <c r="B201" s="3" t="s">
        <v>24</v>
      </c>
      <c r="C201" s="12">
        <f>SUM(C187:C200)</f>
        <v>6469781.2599999998</v>
      </c>
      <c r="D201" s="12">
        <f>SUM(D187:D200)</f>
        <v>589393.99</v>
      </c>
      <c r="E201" s="12">
        <f>SUM(E187:E200)</f>
        <v>2329527.8325</v>
      </c>
      <c r="F201" s="12">
        <f>SUM(F187:F200)</f>
        <v>0</v>
      </c>
      <c r="G201" s="12">
        <f>SUM(G187:G200)</f>
        <v>244495.75999999998</v>
      </c>
      <c r="H201" s="12">
        <f>SUM(H187:H200)</f>
        <v>9633198.8424999993</v>
      </c>
    </row>
    <row r="202" spans="1:10" x14ac:dyDescent="0.2">
      <c r="C202" s="11"/>
      <c r="D202" s="11"/>
      <c r="E202" s="11"/>
      <c r="F202" s="13"/>
      <c r="G202" s="13"/>
      <c r="H202" s="11"/>
    </row>
    <row r="203" spans="1:10" x14ac:dyDescent="0.2">
      <c r="B203" s="3" t="s">
        <v>347</v>
      </c>
      <c r="C203" s="12">
        <f>+C57+C95+C110+C133+C170+C201+C184+C67+C79+C86</f>
        <v>34174557.689999998</v>
      </c>
      <c r="D203" s="12">
        <f>+D57+D95+D110+D133+D170+D201+D184+D67+D79+D86</f>
        <v>2855468.35</v>
      </c>
      <c r="E203" s="12">
        <f>+E57+E95+E110+E133+E170+E201+E184+E67+E79+E86</f>
        <v>12219908.5932</v>
      </c>
      <c r="F203" s="12">
        <f>+F57+F95+F110+F133+F170+F201+F184+F67+F79+F86</f>
        <v>0</v>
      </c>
      <c r="G203" s="12">
        <f>+G57+G95+G110+G133+G170+G201+G184+G67+G79+G86</f>
        <v>3302635.9499999997</v>
      </c>
      <c r="H203" s="12">
        <f>+H57+H95+H110+H133+H170+H201+H184+H67+H79+H86</f>
        <v>52552570.5832</v>
      </c>
    </row>
    <row r="204" spans="1:10" x14ac:dyDescent="0.2">
      <c r="C204" s="16"/>
      <c r="D204" s="16"/>
      <c r="E204" s="16"/>
      <c r="F204" s="16"/>
      <c r="G204" s="13"/>
      <c r="H204" s="16"/>
    </row>
    <row r="205" spans="1:10" x14ac:dyDescent="0.2">
      <c r="B205" s="7" t="s">
        <v>14</v>
      </c>
      <c r="C205" s="13"/>
      <c r="D205" s="13"/>
      <c r="E205" s="13"/>
      <c r="F205" s="13"/>
      <c r="G205" s="13"/>
      <c r="H205" s="11"/>
    </row>
    <row r="206" spans="1:10" x14ac:dyDescent="0.2">
      <c r="A206" s="1">
        <v>210407</v>
      </c>
      <c r="B206" s="3" t="s">
        <v>117</v>
      </c>
      <c r="C206" s="8">
        <v>0</v>
      </c>
      <c r="D206" s="8">
        <v>101282.16</v>
      </c>
      <c r="E206" s="8">
        <f>SUM(C206:D206)*0.33</f>
        <v>33423.112800000003</v>
      </c>
      <c r="F206" s="11">
        <v>0</v>
      </c>
      <c r="G206" s="11">
        <v>5590</v>
      </c>
      <c r="H206" s="11">
        <f>+C206+D206+E206+F206+G206</f>
        <v>140295.27280000001</v>
      </c>
    </row>
    <row r="207" spans="1:10" x14ac:dyDescent="0.2">
      <c r="A207" s="1">
        <v>210528</v>
      </c>
      <c r="B207" s="3" t="s">
        <v>89</v>
      </c>
      <c r="C207" s="11">
        <v>49327</v>
      </c>
      <c r="D207" s="11">
        <v>0</v>
      </c>
      <c r="E207" s="11">
        <f>SUM(C207:D207)*0.33</f>
        <v>16277.910000000002</v>
      </c>
      <c r="F207" s="11">
        <v>0</v>
      </c>
      <c r="G207" s="13">
        <v>10236</v>
      </c>
      <c r="H207" s="11">
        <f>+C207+D207+E207+F207+G207</f>
        <v>75840.91</v>
      </c>
      <c r="I207" s="19"/>
      <c r="J207" s="20"/>
    </row>
    <row r="208" spans="1:10" x14ac:dyDescent="0.2">
      <c r="A208" s="1">
        <v>214001</v>
      </c>
      <c r="B208" s="3" t="s">
        <v>192</v>
      </c>
      <c r="C208" s="8">
        <v>236727.6</v>
      </c>
      <c r="D208" s="8">
        <v>172609.24</v>
      </c>
      <c r="E208" s="8">
        <f t="shared" ref="E208:E226" si="13">SUM(C208:D208)*0.33</f>
        <v>135081.15719999999</v>
      </c>
      <c r="F208" s="11">
        <v>0</v>
      </c>
      <c r="G208" s="11">
        <v>27863</v>
      </c>
      <c r="H208" s="11">
        <f>+C208+D208+E208+F208+G208</f>
        <v>572280.99719999998</v>
      </c>
    </row>
    <row r="209" spans="1:8" x14ac:dyDescent="0.2">
      <c r="A209" s="1">
        <v>214009</v>
      </c>
      <c r="B209" s="3" t="s">
        <v>296</v>
      </c>
      <c r="C209" s="8">
        <v>0</v>
      </c>
      <c r="D209" s="8">
        <v>1000</v>
      </c>
      <c r="E209" s="8">
        <f t="shared" si="13"/>
        <v>330</v>
      </c>
      <c r="F209" s="11">
        <v>0</v>
      </c>
      <c r="G209" s="11">
        <v>5035</v>
      </c>
      <c r="H209" s="11">
        <f>+C209+D209+E209+F209+G209</f>
        <v>6365</v>
      </c>
    </row>
    <row r="210" spans="1:8" x14ac:dyDescent="0.2">
      <c r="A210" s="1">
        <v>215024</v>
      </c>
      <c r="B210" s="3" t="s">
        <v>236</v>
      </c>
      <c r="C210" s="8">
        <v>261808</v>
      </c>
      <c r="D210" s="8">
        <v>174747.84</v>
      </c>
      <c r="E210" s="8">
        <f t="shared" si="13"/>
        <v>144063.42720000001</v>
      </c>
      <c r="F210" s="11">
        <v>0</v>
      </c>
      <c r="G210" s="11">
        <v>26881</v>
      </c>
      <c r="H210" s="11">
        <f>+C210+D210+E210+F210+G210</f>
        <v>607500.2672</v>
      </c>
    </row>
    <row r="211" spans="1:8" x14ac:dyDescent="0.2">
      <c r="A211" s="1">
        <v>215040</v>
      </c>
      <c r="B211" s="3" t="s">
        <v>118</v>
      </c>
      <c r="C211" s="11">
        <v>28438.400000000001</v>
      </c>
      <c r="D211" s="8">
        <v>0</v>
      </c>
      <c r="E211" s="8">
        <f t="shared" si="13"/>
        <v>9384.6720000000005</v>
      </c>
      <c r="F211" s="11">
        <v>0</v>
      </c>
      <c r="G211" s="11">
        <v>35548</v>
      </c>
      <c r="H211" s="11">
        <f>+C211+D211+E211+F211+G211</f>
        <v>73371.072</v>
      </c>
    </row>
    <row r="212" spans="1:8" x14ac:dyDescent="0.2">
      <c r="A212" s="1">
        <v>215042</v>
      </c>
      <c r="B212" s="3" t="s">
        <v>119</v>
      </c>
      <c r="C212" s="11">
        <v>0</v>
      </c>
      <c r="D212" s="8">
        <v>0</v>
      </c>
      <c r="E212" s="8">
        <f t="shared" si="13"/>
        <v>0</v>
      </c>
      <c r="F212" s="11">
        <v>0</v>
      </c>
      <c r="G212" s="11">
        <v>38684</v>
      </c>
      <c r="H212" s="11">
        <f>+C212+D212+E212+F212+G212</f>
        <v>38684</v>
      </c>
    </row>
    <row r="213" spans="1:8" x14ac:dyDescent="0.2">
      <c r="A213" s="1">
        <v>215050</v>
      </c>
      <c r="B213" s="3" t="s">
        <v>241</v>
      </c>
      <c r="C213" s="11">
        <v>340995</v>
      </c>
      <c r="D213" s="8">
        <v>167044.28</v>
      </c>
      <c r="E213" s="8">
        <f t="shared" si="13"/>
        <v>167652.96240000002</v>
      </c>
      <c r="F213" s="11">
        <v>0</v>
      </c>
      <c r="G213" s="11">
        <v>32977</v>
      </c>
      <c r="H213" s="11">
        <f>+C213+D213+E213+F213+G213</f>
        <v>708669.2424000001</v>
      </c>
    </row>
    <row r="214" spans="1:8" x14ac:dyDescent="0.2">
      <c r="A214" s="1">
        <v>215054</v>
      </c>
      <c r="B214" s="3" t="s">
        <v>120</v>
      </c>
      <c r="C214" s="11">
        <v>0</v>
      </c>
      <c r="D214" s="11">
        <v>0</v>
      </c>
      <c r="E214" s="8">
        <f t="shared" si="13"/>
        <v>0</v>
      </c>
      <c r="F214" s="11">
        <v>0</v>
      </c>
      <c r="G214" s="11">
        <v>125550</v>
      </c>
      <c r="H214" s="11">
        <f>+C214+D214+E214+F214+G214</f>
        <v>125550</v>
      </c>
    </row>
    <row r="215" spans="1:8" x14ac:dyDescent="0.2">
      <c r="A215" s="1">
        <v>215057</v>
      </c>
      <c r="B215" s="3" t="s">
        <v>121</v>
      </c>
      <c r="C215" s="11">
        <v>0</v>
      </c>
      <c r="D215" s="11">
        <v>0</v>
      </c>
      <c r="E215" s="8">
        <f t="shared" si="13"/>
        <v>0</v>
      </c>
      <c r="F215" s="11">
        <v>0</v>
      </c>
      <c r="G215" s="11">
        <v>24493</v>
      </c>
      <c r="H215" s="11">
        <f>+C215+D215+E215+F215+G215</f>
        <v>24493</v>
      </c>
    </row>
    <row r="216" spans="1:8" x14ac:dyDescent="0.2">
      <c r="A216" s="1">
        <v>215064</v>
      </c>
      <c r="B216" s="3" t="s">
        <v>297</v>
      </c>
      <c r="C216" s="11">
        <v>0</v>
      </c>
      <c r="D216" s="8">
        <v>0</v>
      </c>
      <c r="E216" s="8">
        <f t="shared" si="13"/>
        <v>0</v>
      </c>
      <c r="F216" s="11">
        <v>0</v>
      </c>
      <c r="G216" s="11">
        <v>27473</v>
      </c>
      <c r="H216" s="11">
        <f>+C216+D216+E216+F216+G216</f>
        <v>27473</v>
      </c>
    </row>
    <row r="217" spans="1:8" x14ac:dyDescent="0.2">
      <c r="A217" s="1">
        <v>215065</v>
      </c>
      <c r="B217" s="3" t="s">
        <v>239</v>
      </c>
      <c r="C217" s="11">
        <v>0</v>
      </c>
      <c r="D217" s="11">
        <v>0</v>
      </c>
      <c r="E217" s="8">
        <f t="shared" si="13"/>
        <v>0</v>
      </c>
      <c r="F217" s="11">
        <v>0</v>
      </c>
      <c r="G217" s="11">
        <v>10700</v>
      </c>
      <c r="H217" s="11">
        <f>+C217+D217+E217+F217+G217</f>
        <v>10700</v>
      </c>
    </row>
    <row r="218" spans="1:8" x14ac:dyDescent="0.2">
      <c r="A218" s="1">
        <v>215072</v>
      </c>
      <c r="B218" s="3" t="s">
        <v>122</v>
      </c>
      <c r="C218" s="11">
        <v>85529</v>
      </c>
      <c r="D218" s="11">
        <v>0</v>
      </c>
      <c r="E218" s="8">
        <f t="shared" si="13"/>
        <v>28224.57</v>
      </c>
      <c r="F218" s="11">
        <v>0</v>
      </c>
      <c r="G218" s="11">
        <v>24631</v>
      </c>
      <c r="H218" s="11">
        <f>+C218+D218+E218+F218+G218</f>
        <v>138384.57</v>
      </c>
    </row>
    <row r="219" spans="1:8" x14ac:dyDescent="0.2">
      <c r="A219" s="1">
        <v>215088</v>
      </c>
      <c r="B219" s="3" t="s">
        <v>237</v>
      </c>
      <c r="C219" s="11">
        <v>0</v>
      </c>
      <c r="D219" s="11">
        <v>0</v>
      </c>
      <c r="E219" s="8">
        <f t="shared" si="13"/>
        <v>0</v>
      </c>
      <c r="F219" s="11">
        <v>0</v>
      </c>
      <c r="G219" s="11">
        <v>3300</v>
      </c>
      <c r="H219" s="11">
        <f>+C219+D219+E219+F219+G219</f>
        <v>3300</v>
      </c>
    </row>
    <row r="220" spans="1:8" x14ac:dyDescent="0.2">
      <c r="A220" s="1">
        <v>215096</v>
      </c>
      <c r="B220" s="3" t="s">
        <v>238</v>
      </c>
      <c r="C220" s="11">
        <v>0</v>
      </c>
      <c r="D220" s="11">
        <v>0</v>
      </c>
      <c r="E220" s="8">
        <f t="shared" si="13"/>
        <v>0</v>
      </c>
      <c r="F220" s="11">
        <v>0</v>
      </c>
      <c r="G220" s="11">
        <v>18665</v>
      </c>
      <c r="H220" s="11">
        <f>+C220+D220+E220+F220+G220</f>
        <v>18665</v>
      </c>
    </row>
    <row r="221" spans="1:8" x14ac:dyDescent="0.2">
      <c r="A221" s="1">
        <v>215097</v>
      </c>
      <c r="B221" s="3" t="s">
        <v>242</v>
      </c>
      <c r="C221" s="11">
        <v>0</v>
      </c>
      <c r="D221" s="11">
        <v>0</v>
      </c>
      <c r="E221" s="8">
        <f t="shared" si="13"/>
        <v>0</v>
      </c>
      <c r="F221" s="11">
        <v>0</v>
      </c>
      <c r="G221" s="11">
        <v>8800</v>
      </c>
      <c r="H221" s="11">
        <f>+C221+D221+E221+F221+G221</f>
        <v>8800</v>
      </c>
    </row>
    <row r="222" spans="1:8" x14ac:dyDescent="0.2">
      <c r="A222" s="1">
        <v>215098</v>
      </c>
      <c r="B222" s="3" t="s">
        <v>243</v>
      </c>
      <c r="C222" s="11">
        <v>0</v>
      </c>
      <c r="D222" s="11">
        <v>0</v>
      </c>
      <c r="E222" s="8">
        <f t="shared" si="13"/>
        <v>0</v>
      </c>
      <c r="F222" s="11">
        <v>0</v>
      </c>
      <c r="G222" s="11">
        <v>8800</v>
      </c>
      <c r="H222" s="11">
        <f>+C222+D222+E222+F222+G222</f>
        <v>8800</v>
      </c>
    </row>
    <row r="223" spans="1:8" x14ac:dyDescent="0.2">
      <c r="A223" s="1">
        <v>215099</v>
      </c>
      <c r="B223" s="3" t="s">
        <v>244</v>
      </c>
      <c r="C223" s="11">
        <v>0</v>
      </c>
      <c r="D223" s="11">
        <v>0</v>
      </c>
      <c r="E223" s="8">
        <f t="shared" si="13"/>
        <v>0</v>
      </c>
      <c r="F223" s="11">
        <v>0</v>
      </c>
      <c r="G223" s="11">
        <v>8800</v>
      </c>
      <c r="H223" s="11">
        <f>+C223+D223+E223+F223+G223</f>
        <v>8800</v>
      </c>
    </row>
    <row r="224" spans="1:8" x14ac:dyDescent="0.2">
      <c r="A224" s="1">
        <v>215105</v>
      </c>
      <c r="B224" s="3" t="s">
        <v>245</v>
      </c>
      <c r="C224" s="11">
        <v>0</v>
      </c>
      <c r="D224" s="11">
        <v>0</v>
      </c>
      <c r="E224" s="8">
        <f t="shared" si="13"/>
        <v>0</v>
      </c>
      <c r="F224" s="11">
        <v>0</v>
      </c>
      <c r="G224" s="11">
        <v>8800</v>
      </c>
      <c r="H224" s="11">
        <f>+C224+D224+E224+F224+G224</f>
        <v>8800</v>
      </c>
    </row>
    <row r="225" spans="1:8" x14ac:dyDescent="0.2">
      <c r="A225" s="1">
        <v>216005</v>
      </c>
      <c r="B225" s="3" t="s">
        <v>208</v>
      </c>
      <c r="C225" s="8">
        <v>123694</v>
      </c>
      <c r="D225" s="8">
        <v>43000.82</v>
      </c>
      <c r="E225" s="8">
        <f t="shared" si="13"/>
        <v>55009.290600000008</v>
      </c>
      <c r="F225" s="11">
        <v>0</v>
      </c>
      <c r="G225" s="11">
        <v>40585</v>
      </c>
      <c r="H225" s="11">
        <f>+C225+D225+E225+F225+G225</f>
        <v>262289.11060000001</v>
      </c>
    </row>
    <row r="226" spans="1:8" x14ac:dyDescent="0.2">
      <c r="A226" s="1">
        <v>216034</v>
      </c>
      <c r="B226" s="3" t="s">
        <v>240</v>
      </c>
      <c r="C226" s="8">
        <v>0</v>
      </c>
      <c r="D226" s="8">
        <v>0</v>
      </c>
      <c r="E226" s="8">
        <f t="shared" si="13"/>
        <v>0</v>
      </c>
      <c r="F226" s="11">
        <v>0</v>
      </c>
      <c r="G226" s="11">
        <v>5000</v>
      </c>
      <c r="H226" s="11">
        <f>+C226+D226+E226+F226+G226</f>
        <v>5000</v>
      </c>
    </row>
    <row r="227" spans="1:8" x14ac:dyDescent="0.2">
      <c r="C227" s="8"/>
      <c r="D227" s="8"/>
      <c r="E227" s="8" t="s">
        <v>0</v>
      </c>
      <c r="F227" s="11"/>
      <c r="G227" s="11"/>
      <c r="H227" s="11"/>
    </row>
    <row r="228" spans="1:8" x14ac:dyDescent="0.2">
      <c r="B228" s="3" t="s">
        <v>15</v>
      </c>
      <c r="C228" s="12">
        <f>SUM(C206:C227)</f>
        <v>1126519</v>
      </c>
      <c r="D228" s="24">
        <f>SUM(D206:D227)</f>
        <v>659684.34</v>
      </c>
      <c r="E228" s="24">
        <f>SUM(E206:E227)</f>
        <v>589447.10220000008</v>
      </c>
      <c r="F228" s="24">
        <f>SUM(F206:F227)</f>
        <v>0</v>
      </c>
      <c r="G228" s="24">
        <f>SUM(G206:G227)</f>
        <v>498411</v>
      </c>
      <c r="H228" s="24">
        <f>SUM(H206:H227)</f>
        <v>2874061.4421999995</v>
      </c>
    </row>
    <row r="229" spans="1:8" x14ac:dyDescent="0.2">
      <c r="C229" s="23"/>
      <c r="D229" s="23"/>
      <c r="E229" s="23"/>
      <c r="F229" s="11"/>
      <c r="G229" s="11"/>
      <c r="H229" s="11"/>
    </row>
    <row r="230" spans="1:8" x14ac:dyDescent="0.2">
      <c r="B230" s="7" t="s">
        <v>19</v>
      </c>
      <c r="C230" s="11"/>
      <c r="D230" s="11"/>
      <c r="E230" s="11"/>
      <c r="F230" s="11"/>
      <c r="G230" s="11"/>
      <c r="H230" s="11"/>
    </row>
    <row r="231" spans="1:8" x14ac:dyDescent="0.2">
      <c r="A231" s="1">
        <v>211005</v>
      </c>
      <c r="B231" s="3" t="s">
        <v>123</v>
      </c>
      <c r="C231" s="11">
        <v>72500</v>
      </c>
      <c r="D231" s="11">
        <v>696032.31</v>
      </c>
      <c r="E231" s="11">
        <f>SUM(C231:D231)*0.33</f>
        <v>253615.66230000003</v>
      </c>
      <c r="F231" s="11">
        <v>0</v>
      </c>
      <c r="G231" s="11">
        <v>1478</v>
      </c>
      <c r="H231" s="11">
        <f>+C231+D231+E231+F231+G231</f>
        <v>1023625.9723</v>
      </c>
    </row>
    <row r="232" spans="1:8" x14ac:dyDescent="0.2">
      <c r="A232" s="1">
        <v>211006</v>
      </c>
      <c r="B232" s="3" t="s">
        <v>298</v>
      </c>
      <c r="C232" s="11">
        <f>72500+98716+84614</f>
        <v>255830</v>
      </c>
      <c r="D232" s="11">
        <v>1537544.93</v>
      </c>
      <c r="E232" s="11">
        <f t="shared" ref="E232:E244" si="14">SUM(C232:D232)*0.33</f>
        <v>591813.72690000001</v>
      </c>
      <c r="F232" s="11">
        <v>0</v>
      </c>
      <c r="G232" s="11">
        <v>47261</v>
      </c>
      <c r="H232" s="11">
        <f>+C232+D232+E232+F232+G232</f>
        <v>2432449.6568999998</v>
      </c>
    </row>
    <row r="233" spans="1:8" x14ac:dyDescent="0.2">
      <c r="A233" s="1">
        <v>211007</v>
      </c>
      <c r="B233" s="3" t="s">
        <v>180</v>
      </c>
      <c r="C233" s="11">
        <v>0</v>
      </c>
      <c r="D233" s="11">
        <v>158847.32999999999</v>
      </c>
      <c r="E233" s="11">
        <f t="shared" si="14"/>
        <v>52419.618900000001</v>
      </c>
      <c r="F233" s="11">
        <v>0</v>
      </c>
      <c r="G233" s="11">
        <v>9300</v>
      </c>
      <c r="H233" s="11">
        <f>+C233+D233+E233+F233+G233</f>
        <v>220566.94889999999</v>
      </c>
    </row>
    <row r="234" spans="1:8" x14ac:dyDescent="0.2">
      <c r="A234" s="1">
        <v>211011</v>
      </c>
      <c r="B234" s="3" t="s">
        <v>351</v>
      </c>
      <c r="C234" s="8">
        <v>0</v>
      </c>
      <c r="D234" s="8">
        <f>2227+1114</f>
        <v>3341</v>
      </c>
      <c r="E234" s="11">
        <f t="shared" si="14"/>
        <v>1102.53</v>
      </c>
      <c r="F234" s="11">
        <v>0</v>
      </c>
      <c r="G234" s="11">
        <v>0</v>
      </c>
      <c r="H234" s="11">
        <f>+C234+D234+E234+F234+G234</f>
        <v>4443.53</v>
      </c>
    </row>
    <row r="235" spans="1:8" x14ac:dyDescent="0.2">
      <c r="A235" s="1">
        <v>211015</v>
      </c>
      <c r="B235" s="3" t="s">
        <v>124</v>
      </c>
      <c r="C235" s="8">
        <v>0</v>
      </c>
      <c r="D235" s="8">
        <v>0</v>
      </c>
      <c r="E235" s="11">
        <f t="shared" si="14"/>
        <v>0</v>
      </c>
      <c r="F235" s="11">
        <v>0</v>
      </c>
      <c r="G235" s="11">
        <v>23250</v>
      </c>
      <c r="H235" s="11">
        <f>+C235+D235+E235+F235+G235</f>
        <v>23250</v>
      </c>
    </row>
    <row r="236" spans="1:8" x14ac:dyDescent="0.2">
      <c r="A236" s="1">
        <v>211016</v>
      </c>
      <c r="B236" s="3" t="s">
        <v>299</v>
      </c>
      <c r="C236" s="8">
        <v>0</v>
      </c>
      <c r="D236" s="8">
        <v>0</v>
      </c>
      <c r="E236" s="11">
        <f t="shared" si="14"/>
        <v>0</v>
      </c>
      <c r="F236" s="11">
        <v>0</v>
      </c>
      <c r="G236" s="11">
        <v>46000</v>
      </c>
      <c r="H236" s="11">
        <f>+C236+D236+E236+F236+G236</f>
        <v>46000</v>
      </c>
    </row>
    <row r="237" spans="1:8" x14ac:dyDescent="0.2">
      <c r="A237" s="1">
        <v>211017</v>
      </c>
      <c r="B237" s="3" t="s">
        <v>206</v>
      </c>
      <c r="C237" s="8">
        <v>0</v>
      </c>
      <c r="D237" s="8">
        <v>0</v>
      </c>
      <c r="E237" s="11">
        <f t="shared" si="14"/>
        <v>0</v>
      </c>
      <c r="F237" s="11">
        <v>0</v>
      </c>
      <c r="G237" s="11">
        <v>5000</v>
      </c>
      <c r="H237" s="11">
        <f>+C237+D237+E237+F237+G237</f>
        <v>5000</v>
      </c>
    </row>
    <row r="238" spans="1:8" x14ac:dyDescent="0.2">
      <c r="A238" s="1">
        <v>211021</v>
      </c>
      <c r="B238" s="3" t="s">
        <v>125</v>
      </c>
      <c r="C238" s="8">
        <v>0</v>
      </c>
      <c r="D238" s="8">
        <v>0</v>
      </c>
      <c r="E238" s="11">
        <f t="shared" si="14"/>
        <v>0</v>
      </c>
      <c r="F238" s="11">
        <v>0</v>
      </c>
      <c r="G238" s="11">
        <v>40000</v>
      </c>
      <c r="H238" s="11">
        <f>+C238+D238+E238+F238+G238</f>
        <v>40000</v>
      </c>
    </row>
    <row r="239" spans="1:8" x14ac:dyDescent="0.2">
      <c r="A239" s="1">
        <v>211030</v>
      </c>
      <c r="B239" s="3" t="s">
        <v>214</v>
      </c>
      <c r="C239" s="8">
        <v>0</v>
      </c>
      <c r="D239" s="8">
        <v>0</v>
      </c>
      <c r="E239" s="11">
        <f t="shared" si="14"/>
        <v>0</v>
      </c>
      <c r="F239" s="11">
        <v>0</v>
      </c>
      <c r="G239" s="11">
        <v>246837</v>
      </c>
      <c r="H239" s="11">
        <f>+C239+D239+E239+F239+G239</f>
        <v>246837</v>
      </c>
    </row>
    <row r="240" spans="1:8" x14ac:dyDescent="0.2">
      <c r="A240" s="1">
        <v>211035</v>
      </c>
      <c r="B240" s="3" t="s">
        <v>300</v>
      </c>
      <c r="C240" s="8">
        <v>0</v>
      </c>
      <c r="D240" s="8">
        <v>0</v>
      </c>
      <c r="E240" s="11">
        <f t="shared" si="14"/>
        <v>0</v>
      </c>
      <c r="F240" s="11">
        <v>0</v>
      </c>
      <c r="G240" s="11">
        <v>42934</v>
      </c>
      <c r="H240" s="11">
        <f>+C240+D240+E240+F240+G240</f>
        <v>42934</v>
      </c>
    </row>
    <row r="241" spans="1:8" x14ac:dyDescent="0.2">
      <c r="A241" s="1">
        <v>211036</v>
      </c>
      <c r="B241" s="3" t="s">
        <v>342</v>
      </c>
      <c r="C241" s="8">
        <v>0</v>
      </c>
      <c r="D241" s="8">
        <v>0</v>
      </c>
      <c r="E241" s="11">
        <f t="shared" si="14"/>
        <v>0</v>
      </c>
      <c r="F241" s="11">
        <v>0</v>
      </c>
      <c r="G241" s="11">
        <v>20000</v>
      </c>
      <c r="H241" s="11">
        <f>+C241+D241+E241+F241+G241</f>
        <v>20000</v>
      </c>
    </row>
    <row r="242" spans="1:8" x14ac:dyDescent="0.2">
      <c r="A242" s="1">
        <v>215010</v>
      </c>
      <c r="B242" s="3" t="s">
        <v>301</v>
      </c>
      <c r="C242" s="8">
        <v>0</v>
      </c>
      <c r="D242" s="8">
        <v>0</v>
      </c>
      <c r="E242" s="11">
        <f t="shared" si="14"/>
        <v>0</v>
      </c>
      <c r="F242" s="11">
        <v>0</v>
      </c>
      <c r="G242" s="11">
        <v>66627</v>
      </c>
      <c r="H242" s="11">
        <f>+C242+D242+E242+F242+G242</f>
        <v>66627</v>
      </c>
    </row>
    <row r="243" spans="1:8" x14ac:dyDescent="0.2">
      <c r="A243" s="1">
        <v>217014</v>
      </c>
      <c r="B243" s="3" t="s">
        <v>302</v>
      </c>
      <c r="C243" s="8">
        <v>0</v>
      </c>
      <c r="D243" s="8">
        <v>0</v>
      </c>
      <c r="E243" s="11">
        <f t="shared" si="14"/>
        <v>0</v>
      </c>
      <c r="F243" s="11">
        <v>0</v>
      </c>
      <c r="G243" s="11">
        <v>110394</v>
      </c>
      <c r="H243" s="11">
        <f>+C243+D243+E243+F243+G243</f>
        <v>110394</v>
      </c>
    </row>
    <row r="244" spans="1:8" x14ac:dyDescent="0.2">
      <c r="A244" s="1">
        <v>217015</v>
      </c>
      <c r="B244" s="3" t="s">
        <v>331</v>
      </c>
      <c r="C244" s="8">
        <v>0</v>
      </c>
      <c r="D244" s="8">
        <v>0</v>
      </c>
      <c r="E244" s="11">
        <f t="shared" si="14"/>
        <v>0</v>
      </c>
      <c r="F244" s="11">
        <v>0</v>
      </c>
      <c r="G244" s="11">
        <v>23000</v>
      </c>
      <c r="H244" s="11">
        <f>+C244+D244+E244+F244+G244</f>
        <v>23000</v>
      </c>
    </row>
    <row r="245" spans="1:8" x14ac:dyDescent="0.2">
      <c r="B245" s="3" t="s">
        <v>20</v>
      </c>
      <c r="C245" s="12">
        <f>SUM(C231:C244)</f>
        <v>328330</v>
      </c>
      <c r="D245" s="12">
        <f>SUM(D231:D244)</f>
        <v>2395765.5700000003</v>
      </c>
      <c r="E245" s="12">
        <f>SUM(E231:E244)</f>
        <v>898951.53810000012</v>
      </c>
      <c r="F245" s="12">
        <f>SUM(F231:F244)</f>
        <v>0</v>
      </c>
      <c r="G245" s="12">
        <f>SUM(G231:G244)</f>
        <v>682081</v>
      </c>
      <c r="H245" s="12">
        <f>SUM(H231:H244)</f>
        <v>4305128.1080999998</v>
      </c>
    </row>
    <row r="246" spans="1:8" x14ac:dyDescent="0.2">
      <c r="C246" s="15"/>
      <c r="D246" s="15"/>
      <c r="E246" s="15"/>
      <c r="F246" s="15"/>
      <c r="G246" s="15"/>
      <c r="H246" s="15"/>
    </row>
    <row r="247" spans="1:8" x14ac:dyDescent="0.2">
      <c r="B247" s="7" t="s">
        <v>344</v>
      </c>
      <c r="C247" s="8"/>
      <c r="D247" s="11"/>
      <c r="E247" s="11"/>
      <c r="F247" s="11"/>
      <c r="G247" s="11"/>
      <c r="H247" s="11"/>
    </row>
    <row r="248" spans="1:8" x14ac:dyDescent="0.2">
      <c r="A248" s="1">
        <v>210322</v>
      </c>
      <c r="B248" s="3" t="s">
        <v>126</v>
      </c>
      <c r="C248" s="11">
        <v>88927</v>
      </c>
      <c r="D248" s="11">
        <v>0</v>
      </c>
      <c r="E248" s="11">
        <f>SUM(C248:D248)*0.33</f>
        <v>29345.91</v>
      </c>
      <c r="F248" s="11">
        <v>0</v>
      </c>
      <c r="G248" s="11">
        <v>1206</v>
      </c>
      <c r="H248" s="11">
        <f>+C248+D248+E248+F248+G248</f>
        <v>119478.91</v>
      </c>
    </row>
    <row r="249" spans="1:8" x14ac:dyDescent="0.2">
      <c r="A249" s="1">
        <v>210605</v>
      </c>
      <c r="B249" s="3" t="s">
        <v>303</v>
      </c>
      <c r="C249" s="11">
        <v>4942</v>
      </c>
      <c r="D249" s="11">
        <v>0</v>
      </c>
      <c r="E249" s="11">
        <f t="shared" ref="E249:E274" si="15">SUM(C249:D249)*0.33</f>
        <v>1630.8600000000001</v>
      </c>
      <c r="F249" s="11">
        <v>0</v>
      </c>
      <c r="G249" s="11">
        <v>0</v>
      </c>
      <c r="H249" s="11">
        <f>+C249+D249+E249+F249+G249</f>
        <v>6572.8600000000006</v>
      </c>
    </row>
    <row r="250" spans="1:8" x14ac:dyDescent="0.2">
      <c r="A250" s="1">
        <v>211002</v>
      </c>
      <c r="B250" s="3" t="s">
        <v>253</v>
      </c>
      <c r="C250" s="11">
        <v>239934.24</v>
      </c>
      <c r="D250" s="11">
        <v>93562.16</v>
      </c>
      <c r="E250" s="11">
        <f t="shared" si="15"/>
        <v>110053.81200000002</v>
      </c>
      <c r="F250" s="11">
        <v>0</v>
      </c>
      <c r="G250" s="11">
        <v>9750</v>
      </c>
      <c r="H250" s="11">
        <f>+C250+D250+E250+F250+G250</f>
        <v>453300.21200000006</v>
      </c>
    </row>
    <row r="251" spans="1:8" x14ac:dyDescent="0.2">
      <c r="A251" s="1">
        <v>213001</v>
      </c>
      <c r="B251" s="3" t="s">
        <v>127</v>
      </c>
      <c r="C251" s="11">
        <v>380464</v>
      </c>
      <c r="D251" s="11">
        <v>234957.5</v>
      </c>
      <c r="E251" s="11">
        <f t="shared" si="15"/>
        <v>203089.095</v>
      </c>
      <c r="F251" s="11">
        <v>0</v>
      </c>
      <c r="G251" s="11">
        <v>276543</v>
      </c>
      <c r="H251" s="11">
        <f>+C251+D251+E251+F251+G251</f>
        <v>1095053.595</v>
      </c>
    </row>
    <row r="252" spans="1:8" x14ac:dyDescent="0.2">
      <c r="A252" s="1">
        <v>213003</v>
      </c>
      <c r="B252" s="3" t="s">
        <v>304</v>
      </c>
      <c r="C252" s="11">
        <v>227296.5</v>
      </c>
      <c r="D252" s="11">
        <v>119767.27</v>
      </c>
      <c r="E252" s="11">
        <f t="shared" si="15"/>
        <v>114531.04410000001</v>
      </c>
      <c r="F252" s="11">
        <v>0</v>
      </c>
      <c r="G252" s="11">
        <v>48993</v>
      </c>
      <c r="H252" s="11">
        <f>+C252+D252+E252+F252+G252</f>
        <v>510587.81410000002</v>
      </c>
    </row>
    <row r="253" spans="1:8" x14ac:dyDescent="0.2">
      <c r="A253" s="1">
        <v>213004</v>
      </c>
      <c r="B253" s="3" t="s">
        <v>128</v>
      </c>
      <c r="C253" s="11">
        <v>238363</v>
      </c>
      <c r="D253" s="11">
        <v>117690.08</v>
      </c>
      <c r="E253" s="11">
        <f t="shared" si="15"/>
        <v>117497.51640000001</v>
      </c>
      <c r="F253" s="11">
        <v>0</v>
      </c>
      <c r="G253" s="11">
        <v>59671</v>
      </c>
      <c r="H253" s="11">
        <f>+C253+D253+E253+F253+G253</f>
        <v>533221.59640000004</v>
      </c>
    </row>
    <row r="254" spans="1:8" x14ac:dyDescent="0.2">
      <c r="A254" s="1">
        <v>213005</v>
      </c>
      <c r="B254" s="3" t="s">
        <v>305</v>
      </c>
      <c r="C254" s="11">
        <v>298390</v>
      </c>
      <c r="D254" s="11">
        <v>97385.44</v>
      </c>
      <c r="E254" s="11">
        <f t="shared" si="15"/>
        <v>130605.89520000001</v>
      </c>
      <c r="F254" s="11">
        <v>0</v>
      </c>
      <c r="G254" s="11">
        <v>26937</v>
      </c>
      <c r="H254" s="11">
        <f>+C254+D254+E254+F254+G254</f>
        <v>553318.33519999997</v>
      </c>
    </row>
    <row r="255" spans="1:8" x14ac:dyDescent="0.2">
      <c r="A255" s="1">
        <v>213008</v>
      </c>
      <c r="B255" s="3" t="s">
        <v>129</v>
      </c>
      <c r="C255" s="11">
        <v>159733</v>
      </c>
      <c r="D255" s="11">
        <v>163122.72</v>
      </c>
      <c r="E255" s="11">
        <f t="shared" si="15"/>
        <v>106542.3876</v>
      </c>
      <c r="F255" s="11">
        <v>0</v>
      </c>
      <c r="G255" s="11">
        <v>5158</v>
      </c>
      <c r="H255" s="11">
        <f>+C255+D255+E255+F255+G255</f>
        <v>434556.10759999999</v>
      </c>
    </row>
    <row r="256" spans="1:8" ht="11.25" customHeight="1" x14ac:dyDescent="0.2">
      <c r="A256" s="1">
        <v>213010</v>
      </c>
      <c r="B256" s="3" t="s">
        <v>306</v>
      </c>
      <c r="C256" s="11">
        <v>0</v>
      </c>
      <c r="D256" s="11">
        <v>0</v>
      </c>
      <c r="E256" s="11">
        <f t="shared" si="15"/>
        <v>0</v>
      </c>
      <c r="F256" s="11">
        <v>0</v>
      </c>
      <c r="G256" s="11">
        <v>3179</v>
      </c>
      <c r="H256" s="11">
        <f>+C256+D256+E256+F256+G256</f>
        <v>3179</v>
      </c>
    </row>
    <row r="257" spans="1:8" x14ac:dyDescent="0.2">
      <c r="A257" s="1">
        <v>213011</v>
      </c>
      <c r="B257" s="3" t="s">
        <v>130</v>
      </c>
      <c r="C257" s="11">
        <v>0</v>
      </c>
      <c r="D257" s="11">
        <v>0</v>
      </c>
      <c r="E257" s="11">
        <f t="shared" si="15"/>
        <v>0</v>
      </c>
      <c r="F257" s="11">
        <v>0</v>
      </c>
      <c r="G257" s="11">
        <v>23750</v>
      </c>
      <c r="H257" s="11">
        <f>+C257+D257+E257+F257+G257</f>
        <v>23750</v>
      </c>
    </row>
    <row r="258" spans="1:8" x14ac:dyDescent="0.2">
      <c r="A258" s="1">
        <v>213012</v>
      </c>
      <c r="B258" s="3" t="s">
        <v>191</v>
      </c>
      <c r="C258" s="11">
        <v>0</v>
      </c>
      <c r="D258" s="11">
        <v>0</v>
      </c>
      <c r="E258" s="11">
        <f t="shared" si="15"/>
        <v>0</v>
      </c>
      <c r="F258" s="11">
        <v>0</v>
      </c>
      <c r="G258" s="11">
        <v>34750</v>
      </c>
      <c r="H258" s="11">
        <f>+C258+D258+E258+F258+G258</f>
        <v>34750</v>
      </c>
    </row>
    <row r="259" spans="1:8" x14ac:dyDescent="0.2">
      <c r="A259" s="1">
        <v>215006</v>
      </c>
      <c r="B259" s="3" t="s">
        <v>229</v>
      </c>
      <c r="C259" s="11">
        <v>127080</v>
      </c>
      <c r="D259" s="11">
        <v>42583.23</v>
      </c>
      <c r="E259" s="11">
        <f t="shared" si="15"/>
        <v>55988.865900000004</v>
      </c>
      <c r="F259" s="11">
        <v>0</v>
      </c>
      <c r="G259" s="11">
        <v>19542</v>
      </c>
      <c r="H259" s="11">
        <f>+C259+D259+E259+F259+G259</f>
        <v>245194.09590000001</v>
      </c>
    </row>
    <row r="260" spans="1:8" x14ac:dyDescent="0.2">
      <c r="A260" s="1">
        <v>215023</v>
      </c>
      <c r="B260" s="3" t="s">
        <v>307</v>
      </c>
      <c r="C260" s="8">
        <v>0</v>
      </c>
      <c r="D260" s="11">
        <v>6500</v>
      </c>
      <c r="E260" s="11">
        <f t="shared" si="15"/>
        <v>2145</v>
      </c>
      <c r="F260" s="11">
        <v>0</v>
      </c>
      <c r="G260" s="11">
        <v>21963</v>
      </c>
      <c r="H260" s="11">
        <f>+C260+D260+E260+F260+G260</f>
        <v>30608</v>
      </c>
    </row>
    <row r="261" spans="1:8" x14ac:dyDescent="0.2">
      <c r="A261" s="1">
        <v>215035</v>
      </c>
      <c r="B261" s="3" t="s">
        <v>131</v>
      </c>
      <c r="C261" s="8">
        <v>0</v>
      </c>
      <c r="D261" s="11">
        <v>77538.42</v>
      </c>
      <c r="E261" s="11">
        <f t="shared" si="15"/>
        <v>25587.678599999999</v>
      </c>
      <c r="F261" s="11">
        <v>0</v>
      </c>
      <c r="G261" s="11">
        <v>25341</v>
      </c>
      <c r="H261" s="11">
        <f>+C261+D261+E261+F261+G261</f>
        <v>128467.0986</v>
      </c>
    </row>
    <row r="262" spans="1:8" x14ac:dyDescent="0.2">
      <c r="A262" s="1">
        <v>215056</v>
      </c>
      <c r="B262" s="3" t="s">
        <v>133</v>
      </c>
      <c r="C262" s="11">
        <v>0</v>
      </c>
      <c r="D262" s="11">
        <v>0</v>
      </c>
      <c r="E262" s="11">
        <f t="shared" si="15"/>
        <v>0</v>
      </c>
      <c r="F262" s="11">
        <v>0</v>
      </c>
      <c r="G262" s="11">
        <v>7591</v>
      </c>
      <c r="H262" s="11">
        <f>+C262+D262+E262+F262+G262</f>
        <v>7591</v>
      </c>
    </row>
    <row r="263" spans="1:8" x14ac:dyDescent="0.2">
      <c r="A263" s="1">
        <v>215059</v>
      </c>
      <c r="B263" s="3" t="s">
        <v>308</v>
      </c>
      <c r="C263" s="11">
        <v>181971.05</v>
      </c>
      <c r="D263" s="11">
        <v>41121.839999999997</v>
      </c>
      <c r="E263" s="11">
        <f t="shared" si="15"/>
        <v>73620.653699999995</v>
      </c>
      <c r="F263" s="11">
        <v>0</v>
      </c>
      <c r="G263" s="11">
        <v>44704.92</v>
      </c>
      <c r="H263" s="11">
        <f>+C263+D263+E263+F263+G263</f>
        <v>341418.46369999996</v>
      </c>
    </row>
    <row r="264" spans="1:8" x14ac:dyDescent="0.2">
      <c r="A264" s="1">
        <v>215060</v>
      </c>
      <c r="B264" s="3" t="s">
        <v>309</v>
      </c>
      <c r="C264" s="11">
        <v>0</v>
      </c>
      <c r="D264" s="11">
        <v>0</v>
      </c>
      <c r="E264" s="11">
        <f t="shared" si="15"/>
        <v>0</v>
      </c>
      <c r="F264" s="11">
        <v>0</v>
      </c>
      <c r="G264" s="11">
        <v>1900</v>
      </c>
      <c r="H264" s="11">
        <f>+C264+D264+E264+F264+G264</f>
        <v>1900</v>
      </c>
    </row>
    <row r="265" spans="1:8" x14ac:dyDescent="0.2">
      <c r="A265" s="1">
        <v>215061</v>
      </c>
      <c r="B265" s="3" t="s">
        <v>310</v>
      </c>
      <c r="C265" s="11">
        <v>0</v>
      </c>
      <c r="D265" s="11">
        <v>0</v>
      </c>
      <c r="E265" s="11">
        <f t="shared" si="15"/>
        <v>0</v>
      </c>
      <c r="F265" s="11">
        <v>0</v>
      </c>
      <c r="G265" s="11">
        <v>8075</v>
      </c>
      <c r="H265" s="11">
        <f>+C265+D265+E265+F265+G265</f>
        <v>8075</v>
      </c>
    </row>
    <row r="266" spans="1:8" x14ac:dyDescent="0.2">
      <c r="A266" s="1">
        <v>215068</v>
      </c>
      <c r="B266" s="3" t="s">
        <v>134</v>
      </c>
      <c r="C266" s="11">
        <v>132802.20000000001</v>
      </c>
      <c r="D266" s="11">
        <v>0</v>
      </c>
      <c r="E266" s="11">
        <f t="shared" si="15"/>
        <v>43824.726000000002</v>
      </c>
      <c r="F266" s="11">
        <v>0</v>
      </c>
      <c r="G266" s="11">
        <v>5100</v>
      </c>
      <c r="H266" s="11">
        <f>+C266+D266+E266+F266+G266</f>
        <v>181726.92600000001</v>
      </c>
    </row>
    <row r="267" spans="1:8" x14ac:dyDescent="0.2">
      <c r="A267" s="1">
        <v>215071</v>
      </c>
      <c r="B267" s="3" t="s">
        <v>215</v>
      </c>
      <c r="C267" s="11">
        <v>0</v>
      </c>
      <c r="D267" s="11">
        <v>0</v>
      </c>
      <c r="E267" s="11">
        <f t="shared" si="15"/>
        <v>0</v>
      </c>
      <c r="F267" s="11">
        <v>0</v>
      </c>
      <c r="G267" s="11">
        <v>1000</v>
      </c>
      <c r="H267" s="11">
        <f>+C267+D267+E267+F267+G267</f>
        <v>1000</v>
      </c>
    </row>
    <row r="268" spans="1:8" x14ac:dyDescent="0.2">
      <c r="A268" s="1">
        <v>215076</v>
      </c>
      <c r="B268" s="3" t="s">
        <v>231</v>
      </c>
      <c r="C268" s="11">
        <v>28727.599999999999</v>
      </c>
      <c r="D268" s="11">
        <v>0</v>
      </c>
      <c r="E268" s="11">
        <f t="shared" si="15"/>
        <v>9480.1080000000002</v>
      </c>
      <c r="F268" s="11">
        <v>0</v>
      </c>
      <c r="G268" s="11">
        <v>0</v>
      </c>
      <c r="H268" s="11">
        <f>+C268+D268+E268+F268+G268</f>
        <v>38207.707999999999</v>
      </c>
    </row>
    <row r="269" spans="1:8" x14ac:dyDescent="0.2">
      <c r="A269" s="1">
        <v>215127</v>
      </c>
      <c r="B269" s="3" t="s">
        <v>343</v>
      </c>
      <c r="C269" s="11">
        <v>0</v>
      </c>
      <c r="D269" s="11">
        <v>0</v>
      </c>
      <c r="E269" s="11">
        <f t="shared" si="15"/>
        <v>0</v>
      </c>
      <c r="F269" s="11">
        <v>0</v>
      </c>
      <c r="G269" s="11">
        <v>2500</v>
      </c>
      <c r="H269" s="11">
        <f>+C269+D269+E269+F269+G269</f>
        <v>2500</v>
      </c>
    </row>
    <row r="270" spans="1:8" x14ac:dyDescent="0.2">
      <c r="A270" s="1">
        <v>215129</v>
      </c>
      <c r="B270" s="3" t="s">
        <v>213</v>
      </c>
      <c r="C270" s="11">
        <v>0</v>
      </c>
      <c r="D270" s="11">
        <v>0</v>
      </c>
      <c r="E270" s="11">
        <f t="shared" si="15"/>
        <v>0</v>
      </c>
      <c r="F270" s="11">
        <v>0</v>
      </c>
      <c r="G270" s="11">
        <v>3900</v>
      </c>
      <c r="H270" s="11">
        <f>+C270+D270+E270+F270+G270</f>
        <v>3900</v>
      </c>
    </row>
    <row r="271" spans="1:8" x14ac:dyDescent="0.2">
      <c r="A271" s="1">
        <v>216075</v>
      </c>
      <c r="B271" s="3" t="s">
        <v>135</v>
      </c>
      <c r="C271" s="11">
        <v>0</v>
      </c>
      <c r="D271" s="11">
        <v>0</v>
      </c>
      <c r="E271" s="11">
        <f t="shared" si="15"/>
        <v>0</v>
      </c>
      <c r="F271" s="11">
        <v>0</v>
      </c>
      <c r="G271" s="11">
        <v>56742</v>
      </c>
      <c r="H271" s="11">
        <f>+C271+D271+E271+F271+G271</f>
        <v>56742</v>
      </c>
    </row>
    <row r="272" spans="1:8" x14ac:dyDescent="0.2">
      <c r="A272" s="1">
        <v>216082</v>
      </c>
      <c r="B272" s="3" t="s">
        <v>136</v>
      </c>
      <c r="C272" s="11">
        <v>86786.6</v>
      </c>
      <c r="D272" s="11">
        <v>18681</v>
      </c>
      <c r="E272" s="11">
        <f t="shared" si="15"/>
        <v>34804.308000000005</v>
      </c>
      <c r="F272" s="11">
        <v>0</v>
      </c>
      <c r="G272" s="11">
        <v>71701</v>
      </c>
      <c r="H272" s="11">
        <f>+C272+D272+E272+F272+G272</f>
        <v>211972.908</v>
      </c>
    </row>
    <row r="273" spans="1:8" x14ac:dyDescent="0.2">
      <c r="A273" s="1">
        <v>216085</v>
      </c>
      <c r="B273" s="3" t="s">
        <v>137</v>
      </c>
      <c r="C273" s="11">
        <v>135565</v>
      </c>
      <c r="D273" s="11">
        <v>39503.019999999997</v>
      </c>
      <c r="E273" s="11">
        <f t="shared" si="15"/>
        <v>57772.446599999996</v>
      </c>
      <c r="F273" s="11">
        <v>0</v>
      </c>
      <c r="G273" s="11">
        <v>38890</v>
      </c>
      <c r="H273" s="11">
        <f>+C273+D273+E273+F273+G273</f>
        <v>271730.46659999999</v>
      </c>
    </row>
    <row r="274" spans="1:8" x14ac:dyDescent="0.2">
      <c r="A274" s="1">
        <v>219030</v>
      </c>
      <c r="B274" s="3" t="s">
        <v>138</v>
      </c>
      <c r="C274" s="11">
        <v>53306.82</v>
      </c>
      <c r="D274" s="11">
        <v>0</v>
      </c>
      <c r="E274" s="11">
        <f t="shared" si="15"/>
        <v>17591.250599999999</v>
      </c>
      <c r="F274" s="11">
        <v>0</v>
      </c>
      <c r="G274" s="11">
        <v>0</v>
      </c>
      <c r="H274" s="11">
        <f>+C274+D274+E274+F274+G274</f>
        <v>70898.070600000006</v>
      </c>
    </row>
    <row r="275" spans="1:8" x14ac:dyDescent="0.2">
      <c r="C275" s="8"/>
      <c r="D275" s="8"/>
      <c r="E275" s="8"/>
      <c r="F275" s="11"/>
      <c r="G275" s="11"/>
      <c r="H275" s="11"/>
    </row>
    <row r="276" spans="1:8" x14ac:dyDescent="0.2">
      <c r="B276" s="3" t="s">
        <v>359</v>
      </c>
      <c r="C276" s="12">
        <f>SUM(C247:C275)</f>
        <v>2384289.0099999998</v>
      </c>
      <c r="D276" s="12">
        <f>SUM(D247:D275)</f>
        <v>1052412.68</v>
      </c>
      <c r="E276" s="12">
        <f>SUM(E247:E275)</f>
        <v>1134111.5577</v>
      </c>
      <c r="F276" s="12">
        <f>SUM(F247:F275)</f>
        <v>0</v>
      </c>
      <c r="G276" s="12">
        <f>SUM(G248:G274)</f>
        <v>798886.92</v>
      </c>
      <c r="H276" s="12">
        <f>SUM(H247:H275)</f>
        <v>5369700.1677000001</v>
      </c>
    </row>
    <row r="277" spans="1:8" x14ac:dyDescent="0.2">
      <c r="C277" s="15"/>
      <c r="D277" s="15"/>
      <c r="E277" s="15"/>
      <c r="F277" s="15"/>
      <c r="G277" s="15"/>
      <c r="H277" s="15"/>
    </row>
    <row r="278" spans="1:8" x14ac:dyDescent="0.2">
      <c r="B278" s="7" t="s">
        <v>10</v>
      </c>
      <c r="C278" s="8"/>
      <c r="D278" s="11"/>
      <c r="E278" s="11"/>
      <c r="F278" s="11"/>
      <c r="G278" s="11"/>
      <c r="H278" s="11"/>
    </row>
    <row r="279" spans="1:8" x14ac:dyDescent="0.2">
      <c r="A279" s="1">
        <v>214003</v>
      </c>
      <c r="B279" s="3" t="s">
        <v>311</v>
      </c>
      <c r="C279" s="8">
        <v>174319</v>
      </c>
      <c r="D279" s="8">
        <v>1093866.97</v>
      </c>
      <c r="E279" s="8">
        <f>SUM(C279:D279)*0.33</f>
        <v>418501.3701</v>
      </c>
      <c r="F279" s="11">
        <v>0</v>
      </c>
      <c r="G279" s="11">
        <v>0</v>
      </c>
      <c r="H279" s="11">
        <f>+C279+D279+E279+F279+G279</f>
        <v>1686687.3400999999</v>
      </c>
    </row>
    <row r="280" spans="1:8" x14ac:dyDescent="0.2">
      <c r="A280" s="1">
        <v>214004</v>
      </c>
      <c r="B280" s="3" t="s">
        <v>312</v>
      </c>
      <c r="C280" s="8">
        <v>0</v>
      </c>
      <c r="D280" s="8">
        <v>1230035.5900000001</v>
      </c>
      <c r="E280" s="8">
        <f t="shared" ref="E280:E294" si="16">SUM(C280:D280)*0.33</f>
        <v>405911.74470000004</v>
      </c>
      <c r="F280" s="11">
        <v>0</v>
      </c>
      <c r="G280" s="11">
        <v>0</v>
      </c>
      <c r="H280" s="11">
        <f>+C280+D280+E280+F280+G280</f>
        <v>1635947.3347</v>
      </c>
    </row>
    <row r="281" spans="1:8" x14ac:dyDescent="0.2">
      <c r="A281" s="1">
        <v>214006</v>
      </c>
      <c r="B281" s="3" t="s">
        <v>313</v>
      </c>
      <c r="C281" s="8">
        <v>0</v>
      </c>
      <c r="D281" s="8">
        <f>4245+14850</f>
        <v>19095</v>
      </c>
      <c r="E281" s="8">
        <f t="shared" si="16"/>
        <v>6301.35</v>
      </c>
      <c r="F281" s="11">
        <v>0</v>
      </c>
      <c r="G281" s="11">
        <v>2000</v>
      </c>
      <c r="H281" s="11">
        <f>+C281+D281+E281+F281+G281</f>
        <v>27396.35</v>
      </c>
    </row>
    <row r="282" spans="1:8" x14ac:dyDescent="0.2">
      <c r="A282" s="1">
        <v>214017</v>
      </c>
      <c r="B282" s="3" t="s">
        <v>314</v>
      </c>
      <c r="C282" s="8">
        <v>0</v>
      </c>
      <c r="D282" s="8">
        <v>0</v>
      </c>
      <c r="E282" s="8">
        <f t="shared" si="16"/>
        <v>0</v>
      </c>
      <c r="F282" s="11">
        <v>0</v>
      </c>
      <c r="G282" s="11">
        <v>54271.49</v>
      </c>
      <c r="H282" s="11">
        <f>+C282+D282+E282+F282+G282</f>
        <v>54271.49</v>
      </c>
    </row>
    <row r="283" spans="1:8" x14ac:dyDescent="0.2">
      <c r="A283" s="1">
        <v>214028</v>
      </c>
      <c r="B283" s="3" t="s">
        <v>247</v>
      </c>
      <c r="C283" s="8">
        <v>25000</v>
      </c>
      <c r="D283" s="11">
        <v>0</v>
      </c>
      <c r="E283" s="11">
        <f>SUM(C283:D283)*0.33</f>
        <v>8250</v>
      </c>
      <c r="F283" s="11">
        <v>0</v>
      </c>
      <c r="G283" s="11">
        <v>0</v>
      </c>
      <c r="H283" s="11">
        <f>+C283+D283+E283+F283+G283</f>
        <v>33250</v>
      </c>
    </row>
    <row r="284" spans="1:8" x14ac:dyDescent="0.2">
      <c r="A284" s="1">
        <v>214251</v>
      </c>
      <c r="B284" s="3" t="s">
        <v>315</v>
      </c>
      <c r="C284" s="8">
        <v>0</v>
      </c>
      <c r="D284" s="8">
        <v>0</v>
      </c>
      <c r="E284" s="8">
        <f t="shared" si="16"/>
        <v>0</v>
      </c>
      <c r="F284" s="11">
        <v>0</v>
      </c>
      <c r="G284" s="11">
        <v>338177</v>
      </c>
      <c r="H284" s="11">
        <f>+C284+D284+E284+F284+G284</f>
        <v>338177</v>
      </c>
    </row>
    <row r="285" spans="1:8" x14ac:dyDescent="0.2">
      <c r="A285" s="1">
        <v>214252</v>
      </c>
      <c r="B285" s="3" t="s">
        <v>201</v>
      </c>
      <c r="C285" s="8">
        <v>0</v>
      </c>
      <c r="D285" s="8">
        <v>0</v>
      </c>
      <c r="E285" s="8">
        <f t="shared" si="16"/>
        <v>0</v>
      </c>
      <c r="F285" s="11">
        <v>0</v>
      </c>
      <c r="G285" s="11">
        <v>140000</v>
      </c>
      <c r="H285" s="11">
        <f>+C285+D285+E285+F285+G285</f>
        <v>140000</v>
      </c>
    </row>
    <row r="286" spans="1:8" x14ac:dyDescent="0.2">
      <c r="A286" s="1">
        <v>214255</v>
      </c>
      <c r="B286" s="3" t="s">
        <v>204</v>
      </c>
      <c r="C286" s="8">
        <v>0</v>
      </c>
      <c r="D286" s="8">
        <v>0</v>
      </c>
      <c r="E286" s="8">
        <f t="shared" si="16"/>
        <v>0</v>
      </c>
      <c r="F286" s="11">
        <v>0</v>
      </c>
      <c r="G286" s="11">
        <v>12827</v>
      </c>
      <c r="H286" s="11">
        <f>+C286+D286+E286+F286+G286</f>
        <v>12827</v>
      </c>
    </row>
    <row r="287" spans="1:8" x14ac:dyDescent="0.2">
      <c r="A287" s="1">
        <v>214256</v>
      </c>
      <c r="B287" s="3" t="s">
        <v>228</v>
      </c>
      <c r="C287" s="8">
        <v>0</v>
      </c>
      <c r="D287" s="8">
        <v>0</v>
      </c>
      <c r="E287" s="8">
        <f t="shared" si="16"/>
        <v>0</v>
      </c>
      <c r="F287" s="11">
        <v>0</v>
      </c>
      <c r="G287" s="11">
        <v>100000</v>
      </c>
      <c r="H287" s="11">
        <f>+C287+D287+E287+F287+G287</f>
        <v>100000</v>
      </c>
    </row>
    <row r="288" spans="1:8" x14ac:dyDescent="0.2">
      <c r="A288" s="1">
        <v>214260</v>
      </c>
      <c r="B288" s="3" t="s">
        <v>202</v>
      </c>
      <c r="C288" s="8">
        <v>0</v>
      </c>
      <c r="D288" s="8">
        <v>0</v>
      </c>
      <c r="E288" s="8">
        <f t="shared" si="16"/>
        <v>0</v>
      </c>
      <c r="F288" s="11">
        <v>0</v>
      </c>
      <c r="G288" s="11">
        <v>23166</v>
      </c>
      <c r="H288" s="11">
        <f>+C288+D288+E288+F288+G288</f>
        <v>23166</v>
      </c>
    </row>
    <row r="289" spans="1:8" x14ac:dyDescent="0.2">
      <c r="A289" s="1">
        <v>214261</v>
      </c>
      <c r="B289" s="3" t="s">
        <v>203</v>
      </c>
      <c r="C289" s="8">
        <v>0</v>
      </c>
      <c r="D289" s="8">
        <v>0</v>
      </c>
      <c r="E289" s="8">
        <f t="shared" si="16"/>
        <v>0</v>
      </c>
      <c r="F289" s="11">
        <v>0</v>
      </c>
      <c r="G289" s="11">
        <v>14000</v>
      </c>
      <c r="H289" s="11">
        <f>+C289+D289+E289+F289+G289</f>
        <v>14000</v>
      </c>
    </row>
    <row r="290" spans="1:8" x14ac:dyDescent="0.2">
      <c r="A290" s="1">
        <v>214265</v>
      </c>
      <c r="B290" s="3" t="s">
        <v>205</v>
      </c>
      <c r="C290" s="8">
        <v>0</v>
      </c>
      <c r="D290" s="8">
        <v>0</v>
      </c>
      <c r="E290" s="8">
        <f t="shared" si="16"/>
        <v>0</v>
      </c>
      <c r="F290" s="11">
        <v>0</v>
      </c>
      <c r="G290" s="11">
        <v>32241</v>
      </c>
      <c r="H290" s="11">
        <f>+C290+D290+E290+F290+G290</f>
        <v>32241</v>
      </c>
    </row>
    <row r="291" spans="1:8" x14ac:dyDescent="0.2">
      <c r="A291" s="1">
        <v>216012</v>
      </c>
      <c r="B291" s="3" t="s">
        <v>139</v>
      </c>
      <c r="C291" s="8">
        <v>0</v>
      </c>
      <c r="D291" s="8">
        <v>20104</v>
      </c>
      <c r="E291" s="8">
        <f t="shared" si="16"/>
        <v>6634.3200000000006</v>
      </c>
      <c r="F291" s="11">
        <v>0</v>
      </c>
      <c r="G291" s="11">
        <v>0</v>
      </c>
      <c r="H291" s="11">
        <f>+C291+D291+E291+F291+G291</f>
        <v>26738.32</v>
      </c>
    </row>
    <row r="292" spans="1:8" x14ac:dyDescent="0.2">
      <c r="A292" s="1">
        <v>870101</v>
      </c>
      <c r="B292" s="3" t="s">
        <v>316</v>
      </c>
      <c r="C292" s="8">
        <v>0</v>
      </c>
      <c r="D292" s="8">
        <v>0</v>
      </c>
      <c r="E292" s="8">
        <f t="shared" si="16"/>
        <v>0</v>
      </c>
      <c r="F292" s="11">
        <v>0</v>
      </c>
      <c r="G292" s="11">
        <v>652605</v>
      </c>
      <c r="H292" s="11">
        <f>+C292+D292+E292+F292+G292</f>
        <v>652605</v>
      </c>
    </row>
    <row r="293" spans="1:8" x14ac:dyDescent="0.2">
      <c r="A293" s="1">
        <v>870102</v>
      </c>
      <c r="B293" s="3" t="s">
        <v>317</v>
      </c>
      <c r="C293" s="8">
        <v>0</v>
      </c>
      <c r="D293" s="8">
        <v>0</v>
      </c>
      <c r="E293" s="8">
        <f t="shared" si="16"/>
        <v>0</v>
      </c>
      <c r="F293" s="11">
        <v>0</v>
      </c>
      <c r="G293" s="11">
        <v>100000</v>
      </c>
      <c r="H293" s="11">
        <f>+C293+D293+E293+F293+G293</f>
        <v>100000</v>
      </c>
    </row>
    <row r="294" spans="1:8" x14ac:dyDescent="0.2">
      <c r="A294" s="1">
        <v>870107</v>
      </c>
      <c r="B294" s="3" t="s">
        <v>212</v>
      </c>
      <c r="C294" s="8">
        <v>0</v>
      </c>
      <c r="D294" s="8">
        <v>0</v>
      </c>
      <c r="E294" s="8">
        <f t="shared" si="16"/>
        <v>0</v>
      </c>
      <c r="F294" s="11">
        <v>0</v>
      </c>
      <c r="G294" s="11">
        <v>20000</v>
      </c>
      <c r="H294" s="11">
        <f>+C294+D294+E294+F294+G294</f>
        <v>20000</v>
      </c>
    </row>
    <row r="295" spans="1:8" x14ac:dyDescent="0.2">
      <c r="C295" s="8"/>
      <c r="D295" s="8"/>
      <c r="E295" s="8" t="s">
        <v>0</v>
      </c>
      <c r="F295" s="11"/>
      <c r="G295" s="11"/>
      <c r="H295" s="11"/>
    </row>
    <row r="296" spans="1:8" x14ac:dyDescent="0.2">
      <c r="B296" s="3" t="s">
        <v>11</v>
      </c>
      <c r="C296" s="12">
        <f>SUM(C279:C295)</f>
        <v>199319</v>
      </c>
      <c r="D296" s="12">
        <f>SUM(D279:D295)</f>
        <v>2363101.56</v>
      </c>
      <c r="E296" s="12">
        <f>SUM(E279:E295)</f>
        <v>845598.78480000002</v>
      </c>
      <c r="F296" s="12">
        <f>SUM(F279:F295)</f>
        <v>0</v>
      </c>
      <c r="G296" s="12">
        <f>SUM(G279:G295)</f>
        <v>1489287.49</v>
      </c>
      <c r="H296" s="12">
        <f>SUM(H279:H295)</f>
        <v>4897306.8348000003</v>
      </c>
    </row>
    <row r="297" spans="1:8" x14ac:dyDescent="0.2">
      <c r="C297" s="8"/>
      <c r="D297" s="11"/>
      <c r="E297" s="11"/>
      <c r="F297" s="11"/>
      <c r="G297" s="11"/>
      <c r="H297" s="11"/>
    </row>
    <row r="298" spans="1:8" x14ac:dyDescent="0.2">
      <c r="B298" s="7" t="s">
        <v>3</v>
      </c>
      <c r="C298" s="8"/>
      <c r="D298" s="11"/>
      <c r="E298" s="11"/>
      <c r="F298" s="11"/>
      <c r="G298" s="11"/>
      <c r="H298" s="11"/>
    </row>
    <row r="299" spans="1:8" x14ac:dyDescent="0.2">
      <c r="A299" s="1">
        <v>219000</v>
      </c>
      <c r="B299" s="3" t="s">
        <v>318</v>
      </c>
      <c r="C299" s="11">
        <v>1998440.61</v>
      </c>
      <c r="D299" s="11">
        <v>0</v>
      </c>
      <c r="E299" s="11">
        <f t="shared" ref="E299:E303" si="17">SUM(C299:D299)*0.33</f>
        <v>659485.40130000003</v>
      </c>
      <c r="F299" s="11">
        <v>0</v>
      </c>
      <c r="G299" s="11">
        <v>0</v>
      </c>
      <c r="H299" s="11">
        <f>+C299+D299+E299+F299+G299</f>
        <v>2657926.0113000004</v>
      </c>
    </row>
    <row r="300" spans="1:8" x14ac:dyDescent="0.2">
      <c r="A300" s="1">
        <v>219000</v>
      </c>
      <c r="B300" s="3" t="s">
        <v>319</v>
      </c>
      <c r="C300" s="11">
        <v>90000</v>
      </c>
      <c r="D300" s="11">
        <v>0</v>
      </c>
      <c r="E300" s="11">
        <f t="shared" si="17"/>
        <v>29700</v>
      </c>
      <c r="F300" s="11">
        <v>0</v>
      </c>
      <c r="G300" s="11">
        <v>0</v>
      </c>
      <c r="H300" s="11">
        <f>+C300+D300+E300+F300+G300</f>
        <v>119700</v>
      </c>
    </row>
    <row r="301" spans="1:8" x14ac:dyDescent="0.2">
      <c r="A301" s="1">
        <v>219000</v>
      </c>
      <c r="B301" s="3" t="s">
        <v>320</v>
      </c>
      <c r="C301" s="8">
        <v>0</v>
      </c>
      <c r="D301" s="11">
        <v>0</v>
      </c>
      <c r="E301" s="11">
        <f t="shared" si="17"/>
        <v>0</v>
      </c>
      <c r="F301" s="11">
        <v>0</v>
      </c>
      <c r="G301" s="11">
        <v>46790</v>
      </c>
      <c r="H301" s="11">
        <f>+C301+D301+E301+F301+G301</f>
        <v>46790</v>
      </c>
    </row>
    <row r="302" spans="1:8" x14ac:dyDescent="0.2">
      <c r="A302" s="1">
        <v>219001</v>
      </c>
      <c r="B302" s="3" t="s">
        <v>321</v>
      </c>
      <c r="C302" s="8">
        <v>0</v>
      </c>
      <c r="D302" s="11">
        <v>0</v>
      </c>
      <c r="E302" s="11">
        <f t="shared" si="17"/>
        <v>0</v>
      </c>
      <c r="F302" s="11">
        <v>0</v>
      </c>
      <c r="G302" s="11">
        <v>2500</v>
      </c>
      <c r="H302" s="11">
        <f>+C302+D302+E302+F302+G302</f>
        <v>2500</v>
      </c>
    </row>
    <row r="303" spans="1:8" x14ac:dyDescent="0.2">
      <c r="A303" s="1">
        <v>219020</v>
      </c>
      <c r="B303" s="3" t="s">
        <v>322</v>
      </c>
      <c r="C303" s="8">
        <v>0</v>
      </c>
      <c r="D303" s="11">
        <v>0</v>
      </c>
      <c r="E303" s="11">
        <f t="shared" si="17"/>
        <v>0</v>
      </c>
      <c r="F303" s="11">
        <v>0</v>
      </c>
      <c r="G303" s="11">
        <v>2500</v>
      </c>
      <c r="H303" s="11">
        <f>+C303+D303+E303+F303+G303</f>
        <v>2500</v>
      </c>
    </row>
    <row r="304" spans="1:8" x14ac:dyDescent="0.2">
      <c r="C304" s="8"/>
      <c r="D304" s="11"/>
      <c r="E304" s="11"/>
      <c r="F304" s="11"/>
      <c r="G304" s="11"/>
      <c r="H304" s="11"/>
    </row>
    <row r="305" spans="1:8" x14ac:dyDescent="0.2">
      <c r="B305" s="3" t="s">
        <v>4</v>
      </c>
      <c r="C305" s="12">
        <f>SUM(C299:C304)</f>
        <v>2088440.61</v>
      </c>
      <c r="D305" s="12">
        <f>SUM(D299:D304)</f>
        <v>0</v>
      </c>
      <c r="E305" s="12">
        <f>SUM(E299:E304)</f>
        <v>689185.40130000003</v>
      </c>
      <c r="F305" s="12">
        <f>SUM(F299:F304)</f>
        <v>0</v>
      </c>
      <c r="G305" s="12">
        <f>SUM(G299:G304)</f>
        <v>51790</v>
      </c>
      <c r="H305" s="12">
        <f>SUM(H299:H304)</f>
        <v>2829416.0113000004</v>
      </c>
    </row>
    <row r="306" spans="1:8" x14ac:dyDescent="0.2">
      <c r="C306" s="11"/>
      <c r="D306" s="11"/>
      <c r="E306" s="11"/>
      <c r="F306" s="11"/>
      <c r="G306" s="11"/>
      <c r="H306" s="11"/>
    </row>
    <row r="307" spans="1:8" x14ac:dyDescent="0.2">
      <c r="B307" s="7" t="s">
        <v>30</v>
      </c>
      <c r="C307" s="8"/>
      <c r="D307" s="11"/>
      <c r="E307" s="11"/>
      <c r="F307" s="11"/>
      <c r="G307" s="11"/>
      <c r="H307" s="11"/>
    </row>
    <row r="308" spans="1:8" x14ac:dyDescent="0.2">
      <c r="A308" s="1">
        <v>213002</v>
      </c>
      <c r="B308" s="3" t="s">
        <v>323</v>
      </c>
      <c r="C308" s="11">
        <v>0</v>
      </c>
      <c r="D308" s="11">
        <v>0</v>
      </c>
      <c r="E308" s="11">
        <f>SUM(C308:D308)*0.33</f>
        <v>0</v>
      </c>
      <c r="F308" s="11">
        <v>0</v>
      </c>
      <c r="G308" s="11">
        <v>4000</v>
      </c>
      <c r="H308" s="11">
        <f>+C308+D308+E308+F308+G308</f>
        <v>4000</v>
      </c>
    </row>
    <row r="309" spans="1:8" x14ac:dyDescent="0.2">
      <c r="A309" s="1">
        <v>214010</v>
      </c>
      <c r="B309" s="3" t="s">
        <v>140</v>
      </c>
      <c r="C309" s="11">
        <v>42653</v>
      </c>
      <c r="D309" s="11">
        <v>41322</v>
      </c>
      <c r="E309" s="11">
        <f t="shared" ref="E309:E321" si="18">SUM(C309:D309)*0.33</f>
        <v>27711.75</v>
      </c>
      <c r="F309" s="11">
        <v>0</v>
      </c>
      <c r="G309" s="11">
        <v>307964</v>
      </c>
      <c r="H309" s="11">
        <f>+C309+D309+E309+F309+G309</f>
        <v>419650.75</v>
      </c>
    </row>
    <row r="310" spans="1:8" x14ac:dyDescent="0.2">
      <c r="A310" s="1">
        <v>214012</v>
      </c>
      <c r="B310" s="3" t="s">
        <v>141</v>
      </c>
      <c r="C310" s="11">
        <v>0</v>
      </c>
      <c r="D310" s="11">
        <v>77293</v>
      </c>
      <c r="E310" s="11">
        <f t="shared" si="18"/>
        <v>25506.690000000002</v>
      </c>
      <c r="F310" s="11">
        <v>0</v>
      </c>
      <c r="G310" s="11">
        <v>10750</v>
      </c>
      <c r="H310" s="11">
        <f>+C310+D310+E310+F310+G310</f>
        <v>113549.69</v>
      </c>
    </row>
    <row r="311" spans="1:8" x14ac:dyDescent="0.2">
      <c r="A311" s="1">
        <v>215004</v>
      </c>
      <c r="B311" s="3" t="s">
        <v>142</v>
      </c>
      <c r="C311" s="11">
        <v>182560.71</v>
      </c>
      <c r="D311" s="11">
        <v>40549</v>
      </c>
      <c r="E311" s="11">
        <f t="shared" si="18"/>
        <v>73626.204299999998</v>
      </c>
      <c r="F311" s="11">
        <v>0</v>
      </c>
      <c r="G311" s="11">
        <v>13052</v>
      </c>
      <c r="H311" s="11">
        <f>+C311+D311+E311+F311+G311</f>
        <v>309787.9143</v>
      </c>
    </row>
    <row r="312" spans="1:8" x14ac:dyDescent="0.2">
      <c r="A312" s="1">
        <v>215022</v>
      </c>
      <c r="B312" s="3" t="s">
        <v>324</v>
      </c>
      <c r="C312" s="8">
        <v>0</v>
      </c>
      <c r="D312" s="11">
        <f>6000+2000</f>
        <v>8000</v>
      </c>
      <c r="E312" s="11">
        <f t="shared" si="18"/>
        <v>2640</v>
      </c>
      <c r="F312" s="11">
        <v>0</v>
      </c>
      <c r="G312" s="11">
        <v>64667</v>
      </c>
      <c r="H312" s="11">
        <f>+C312+D312+E312+F312+G312</f>
        <v>75307</v>
      </c>
    </row>
    <row r="313" spans="1:8" x14ac:dyDescent="0.2">
      <c r="A313" s="1">
        <v>215029</v>
      </c>
      <c r="B313" s="3" t="s">
        <v>143</v>
      </c>
      <c r="C313" s="11">
        <v>0</v>
      </c>
      <c r="D313" s="11">
        <v>0</v>
      </c>
      <c r="E313" s="11">
        <f t="shared" si="18"/>
        <v>0</v>
      </c>
      <c r="F313" s="11">
        <v>0</v>
      </c>
      <c r="G313" s="11">
        <v>970</v>
      </c>
      <c r="H313" s="11">
        <f>+C313+D313+E313+F313+G313</f>
        <v>970</v>
      </c>
    </row>
    <row r="314" spans="1:8" x14ac:dyDescent="0.2">
      <c r="A314" s="1">
        <v>215037</v>
      </c>
      <c r="B314" s="3" t="s">
        <v>144</v>
      </c>
      <c r="C314" s="11">
        <v>0</v>
      </c>
      <c r="D314" s="11">
        <v>0</v>
      </c>
      <c r="E314" s="11">
        <f t="shared" si="18"/>
        <v>0</v>
      </c>
      <c r="F314" s="11">
        <v>0</v>
      </c>
      <c r="G314" s="11">
        <v>22148</v>
      </c>
      <c r="H314" s="11">
        <f>+C314+D314+E314+F314+G314</f>
        <v>22148</v>
      </c>
    </row>
    <row r="315" spans="1:8" x14ac:dyDescent="0.2">
      <c r="A315" s="1">
        <v>215067</v>
      </c>
      <c r="B315" s="3" t="s">
        <v>325</v>
      </c>
      <c r="C315" s="11">
        <v>0</v>
      </c>
      <c r="D315" s="11">
        <v>91382</v>
      </c>
      <c r="E315" s="11">
        <f t="shared" si="18"/>
        <v>30156.06</v>
      </c>
      <c r="F315" s="11">
        <v>0</v>
      </c>
      <c r="G315" s="11">
        <v>13067</v>
      </c>
      <c r="H315" s="11">
        <f>+C315+D315+E315+F315+G315</f>
        <v>134605.06</v>
      </c>
    </row>
    <row r="316" spans="1:8" x14ac:dyDescent="0.2">
      <c r="A316" s="1">
        <v>215080</v>
      </c>
      <c r="B316" s="3" t="s">
        <v>145</v>
      </c>
      <c r="C316" s="11">
        <v>0</v>
      </c>
      <c r="D316" s="11">
        <v>0</v>
      </c>
      <c r="E316" s="11">
        <f t="shared" si="18"/>
        <v>0</v>
      </c>
      <c r="F316" s="11">
        <v>0</v>
      </c>
      <c r="G316" s="11">
        <v>11300</v>
      </c>
      <c r="H316" s="11">
        <f>+C316+D316+E316+F316+G316</f>
        <v>11300</v>
      </c>
    </row>
    <row r="317" spans="1:8" x14ac:dyDescent="0.2">
      <c r="A317" s="1">
        <v>216000</v>
      </c>
      <c r="B317" s="3" t="s">
        <v>326</v>
      </c>
      <c r="C317" s="11">
        <v>0</v>
      </c>
      <c r="D317" s="11">
        <v>0</v>
      </c>
      <c r="E317" s="11">
        <f>SUM(C317:D317)*0.33</f>
        <v>0</v>
      </c>
      <c r="F317" s="11">
        <v>0</v>
      </c>
      <c r="G317" s="11">
        <v>1000</v>
      </c>
      <c r="H317" s="11">
        <f>+C317+D317+E317+F317+G317</f>
        <v>1000</v>
      </c>
    </row>
    <row r="318" spans="1:8" x14ac:dyDescent="0.2">
      <c r="A318" s="1">
        <v>216004</v>
      </c>
      <c r="B318" s="3" t="s">
        <v>146</v>
      </c>
      <c r="C318" s="11">
        <v>0</v>
      </c>
      <c r="D318" s="11">
        <v>0</v>
      </c>
      <c r="E318" s="11">
        <f t="shared" si="18"/>
        <v>0</v>
      </c>
      <c r="F318" s="11">
        <v>0</v>
      </c>
      <c r="G318" s="11">
        <v>43000</v>
      </c>
      <c r="H318" s="11">
        <f>+C318+D318+E318+F318+G318</f>
        <v>43000</v>
      </c>
    </row>
    <row r="319" spans="1:8" x14ac:dyDescent="0.2">
      <c r="A319" s="1">
        <v>216007</v>
      </c>
      <c r="B319" s="3" t="s">
        <v>147</v>
      </c>
      <c r="C319" s="11">
        <v>0</v>
      </c>
      <c r="D319" s="11">
        <v>468091.98</v>
      </c>
      <c r="E319" s="11">
        <f t="shared" si="18"/>
        <v>154470.35339999999</v>
      </c>
      <c r="F319" s="11">
        <v>0</v>
      </c>
      <c r="G319" s="11">
        <v>35296</v>
      </c>
      <c r="H319" s="11">
        <f>+C319+D319+E319+F319+G319</f>
        <v>657858.3334</v>
      </c>
    </row>
    <row r="320" spans="1:8" x14ac:dyDescent="0.2">
      <c r="A320" s="1">
        <v>216008</v>
      </c>
      <c r="B320" s="3" t="s">
        <v>148</v>
      </c>
      <c r="C320" s="11">
        <v>102913.31</v>
      </c>
      <c r="D320" s="11">
        <v>274692.2</v>
      </c>
      <c r="E320" s="11">
        <f t="shared" si="18"/>
        <v>124609.81830000001</v>
      </c>
      <c r="F320" s="11">
        <v>0</v>
      </c>
      <c r="G320" s="11">
        <v>35041</v>
      </c>
      <c r="H320" s="11">
        <f>+C320+D320+E320+F320+G320</f>
        <v>537256.32830000005</v>
      </c>
    </row>
    <row r="321" spans="1:8" x14ac:dyDescent="0.2">
      <c r="A321" s="1">
        <v>216020</v>
      </c>
      <c r="B321" s="3" t="s">
        <v>327</v>
      </c>
      <c r="C321" s="11">
        <v>0</v>
      </c>
      <c r="D321" s="11">
        <v>0</v>
      </c>
      <c r="E321" s="11">
        <f t="shared" si="18"/>
        <v>0</v>
      </c>
      <c r="F321" s="11">
        <v>0</v>
      </c>
      <c r="G321" s="11">
        <v>10000</v>
      </c>
      <c r="H321" s="11">
        <f>+C321+D321+E321+F321+G321</f>
        <v>10000</v>
      </c>
    </row>
    <row r="322" spans="1:8" x14ac:dyDescent="0.2">
      <c r="C322" s="11"/>
      <c r="D322" s="11"/>
      <c r="E322" s="11" t="s">
        <v>0</v>
      </c>
      <c r="F322" s="11"/>
      <c r="G322" s="11"/>
      <c r="H322" s="11"/>
    </row>
    <row r="323" spans="1:8" x14ac:dyDescent="0.2">
      <c r="B323" s="3" t="s">
        <v>29</v>
      </c>
      <c r="C323" s="12">
        <f>SUM(C308:C322)</f>
        <v>328127.02</v>
      </c>
      <c r="D323" s="12">
        <f>SUM(D308:D322)</f>
        <v>1001330.1799999999</v>
      </c>
      <c r="E323" s="12">
        <f>SUM(E308:E322)</f>
        <v>438720.87600000005</v>
      </c>
      <c r="F323" s="12">
        <f>SUM(F308:F322)</f>
        <v>0</v>
      </c>
      <c r="G323" s="12">
        <f>SUM(G308:G322)</f>
        <v>572255</v>
      </c>
      <c r="H323" s="12">
        <f>SUM(H308:H322)</f>
        <v>2340433.0760000004</v>
      </c>
    </row>
    <row r="324" spans="1:8" x14ac:dyDescent="0.2">
      <c r="C324" s="8"/>
      <c r="D324" s="11"/>
      <c r="E324" s="11"/>
      <c r="F324" s="11"/>
      <c r="G324" s="11"/>
      <c r="H324" s="11"/>
    </row>
    <row r="325" spans="1:8" x14ac:dyDescent="0.2">
      <c r="B325" s="7" t="s">
        <v>12</v>
      </c>
      <c r="C325" s="8"/>
      <c r="D325" s="11"/>
      <c r="E325" s="11"/>
      <c r="F325" s="11"/>
      <c r="G325" s="11"/>
      <c r="H325" s="11"/>
    </row>
    <row r="326" spans="1:8" x14ac:dyDescent="0.2">
      <c r="A326" s="1">
        <v>111131</v>
      </c>
      <c r="B326" s="3" t="s">
        <v>261</v>
      </c>
      <c r="C326" s="8">
        <v>0</v>
      </c>
      <c r="D326" s="11">
        <v>0</v>
      </c>
      <c r="E326" s="11">
        <f>SUM(C326:D326)*0.33</f>
        <v>0</v>
      </c>
      <c r="F326" s="11">
        <v>0</v>
      </c>
      <c r="G326" s="11">
        <v>400000</v>
      </c>
      <c r="H326" s="11">
        <f>+C326+D326+E326+F326+G326</f>
        <v>400000</v>
      </c>
    </row>
    <row r="327" spans="1:8" x14ac:dyDescent="0.2">
      <c r="A327" s="1">
        <v>111140</v>
      </c>
      <c r="B327" s="3" t="s">
        <v>357</v>
      </c>
      <c r="C327" s="8">
        <v>0</v>
      </c>
      <c r="D327" s="11">
        <v>0</v>
      </c>
      <c r="E327" s="11">
        <f t="shared" ref="E327:E335" si="19">SUM(C327:D327)*0.33</f>
        <v>0</v>
      </c>
      <c r="F327" s="11">
        <v>0</v>
      </c>
      <c r="G327" s="11">
        <v>100000</v>
      </c>
      <c r="H327" s="11">
        <f>+C327+D327+E327+F327+G327</f>
        <v>100000</v>
      </c>
    </row>
    <row r="328" spans="1:8" x14ac:dyDescent="0.2">
      <c r="A328" s="1">
        <v>210041</v>
      </c>
      <c r="B328" s="3" t="s">
        <v>262</v>
      </c>
      <c r="C328" s="8">
        <v>0</v>
      </c>
      <c r="D328" s="11">
        <v>0</v>
      </c>
      <c r="E328" s="11">
        <f t="shared" si="19"/>
        <v>0</v>
      </c>
      <c r="F328" s="11">
        <v>0</v>
      </c>
      <c r="G328" s="11">
        <v>50000</v>
      </c>
      <c r="H328" s="11">
        <f>+C328+D328+E328+F328+G328</f>
        <v>50000</v>
      </c>
    </row>
    <row r="329" spans="1:8" x14ac:dyDescent="0.2">
      <c r="A329" s="1">
        <v>213999</v>
      </c>
      <c r="B329" s="3" t="s">
        <v>199</v>
      </c>
      <c r="C329" s="8">
        <v>0</v>
      </c>
      <c r="D329" s="11">
        <v>0</v>
      </c>
      <c r="E329" s="11">
        <f t="shared" si="19"/>
        <v>0</v>
      </c>
      <c r="F329" s="11">
        <v>0</v>
      </c>
      <c r="G329" s="11">
        <v>17900</v>
      </c>
      <c r="H329" s="11">
        <f>+C329+D329+E329+F329+G329</f>
        <v>17900</v>
      </c>
    </row>
    <row r="330" spans="1:8" x14ac:dyDescent="0.2">
      <c r="A330" s="1">
        <v>214005</v>
      </c>
      <c r="B330" s="3" t="s">
        <v>263</v>
      </c>
      <c r="C330" s="8">
        <v>0</v>
      </c>
      <c r="D330" s="11">
        <v>0</v>
      </c>
      <c r="E330" s="11">
        <f t="shared" si="19"/>
        <v>0</v>
      </c>
      <c r="F330" s="11">
        <v>0</v>
      </c>
      <c r="G330" s="11">
        <v>2259568</v>
      </c>
      <c r="H330" s="11">
        <f>+C330+D330+E330+F330+G330</f>
        <v>2259568</v>
      </c>
    </row>
    <row r="331" spans="1:8" x14ac:dyDescent="0.2">
      <c r="A331" s="1">
        <v>214018</v>
      </c>
      <c r="B331" s="3" t="s">
        <v>152</v>
      </c>
      <c r="C331" s="8">
        <v>0</v>
      </c>
      <c r="D331" s="11">
        <v>0</v>
      </c>
      <c r="E331" s="11">
        <f t="shared" si="19"/>
        <v>0</v>
      </c>
      <c r="F331" s="11">
        <v>0</v>
      </c>
      <c r="G331" s="11">
        <v>80776.03</v>
      </c>
      <c r="H331" s="11">
        <f>+C331+D331+E331+F331+G331</f>
        <v>80776.03</v>
      </c>
    </row>
    <row r="332" spans="1:8" x14ac:dyDescent="0.2">
      <c r="A332" s="1">
        <v>215008</v>
      </c>
      <c r="B332" s="3" t="s">
        <v>153</v>
      </c>
      <c r="C332" s="8">
        <v>0</v>
      </c>
      <c r="D332" s="11">
        <v>0</v>
      </c>
      <c r="E332" s="11">
        <f t="shared" si="19"/>
        <v>0</v>
      </c>
      <c r="F332" s="11">
        <v>0</v>
      </c>
      <c r="G332" s="11">
        <v>528901</v>
      </c>
      <c r="H332" s="11">
        <f>+C332+D332+E332+F332+G332</f>
        <v>528901</v>
      </c>
    </row>
    <row r="333" spans="1:8" x14ac:dyDescent="0.2">
      <c r="A333" s="1">
        <v>215009</v>
      </c>
      <c r="B333" s="3" t="s">
        <v>154</v>
      </c>
      <c r="C333" s="8">
        <v>0</v>
      </c>
      <c r="D333" s="11">
        <v>0</v>
      </c>
      <c r="E333" s="11">
        <f t="shared" si="19"/>
        <v>0</v>
      </c>
      <c r="F333" s="11">
        <v>0</v>
      </c>
      <c r="G333" s="11">
        <v>1111000</v>
      </c>
      <c r="H333" s="11">
        <f>+C333+D333+E333+F333+G333</f>
        <v>1111000</v>
      </c>
    </row>
    <row r="334" spans="1:8" x14ac:dyDescent="0.2">
      <c r="A334" s="1">
        <v>215015</v>
      </c>
      <c r="B334" s="3" t="s">
        <v>155</v>
      </c>
      <c r="C334" s="8">
        <v>0</v>
      </c>
      <c r="D334" s="11">
        <v>0</v>
      </c>
      <c r="E334" s="11">
        <f t="shared" si="19"/>
        <v>0</v>
      </c>
      <c r="F334" s="11">
        <v>0</v>
      </c>
      <c r="G334" s="11">
        <v>64024</v>
      </c>
      <c r="H334" s="11">
        <f>+C334+D334+E334+F334+G334</f>
        <v>64024</v>
      </c>
    </row>
    <row r="335" spans="1:8" x14ac:dyDescent="0.2">
      <c r="A335" s="1">
        <v>215021</v>
      </c>
      <c r="B335" s="3" t="s">
        <v>156</v>
      </c>
      <c r="C335" s="8">
        <v>0</v>
      </c>
      <c r="D335" s="11">
        <v>0</v>
      </c>
      <c r="E335" s="11">
        <f t="shared" si="19"/>
        <v>0</v>
      </c>
      <c r="F335" s="11">
        <v>0</v>
      </c>
      <c r="G335" s="11">
        <v>93527</v>
      </c>
      <c r="H335" s="11">
        <f>+C335+D335+E335+F335+G335</f>
        <v>93527</v>
      </c>
    </row>
    <row r="336" spans="1:8" x14ac:dyDescent="0.2">
      <c r="A336" s="1">
        <v>215073</v>
      </c>
      <c r="B336" s="3" t="s">
        <v>209</v>
      </c>
      <c r="C336" s="8">
        <f>273306+58584+9957</f>
        <v>341847</v>
      </c>
      <c r="D336" s="11">
        <v>0</v>
      </c>
      <c r="E336" s="11">
        <v>54789</v>
      </c>
      <c r="F336" s="11">
        <v>0</v>
      </c>
      <c r="G336" s="11">
        <v>10545</v>
      </c>
      <c r="H336" s="11">
        <f>+C336+D336+E336+F336+G336</f>
        <v>407181</v>
      </c>
    </row>
    <row r="337" spans="1:8" x14ac:dyDescent="0.2">
      <c r="A337" s="1">
        <v>215082</v>
      </c>
      <c r="B337" s="3" t="s">
        <v>157</v>
      </c>
      <c r="C337" s="11">
        <v>0</v>
      </c>
      <c r="D337" s="11">
        <v>0</v>
      </c>
      <c r="E337" s="11">
        <f>SUM(C337:D337)*0.33</f>
        <v>0</v>
      </c>
      <c r="F337" s="11">
        <v>0</v>
      </c>
      <c r="G337" s="11">
        <v>315933</v>
      </c>
      <c r="H337" s="11">
        <f>+C337+D337+E337+F337+G337</f>
        <v>315933</v>
      </c>
    </row>
    <row r="338" spans="1:8" x14ac:dyDescent="0.2">
      <c r="A338" s="1">
        <v>215085</v>
      </c>
      <c r="B338" s="3" t="s">
        <v>158</v>
      </c>
      <c r="C338" s="11">
        <v>0</v>
      </c>
      <c r="D338" s="11">
        <v>0</v>
      </c>
      <c r="E338" s="11">
        <f t="shared" ref="E338:E355" si="20">SUM(C338:D338)*0.33</f>
        <v>0</v>
      </c>
      <c r="F338" s="11">
        <v>0</v>
      </c>
      <c r="G338" s="11">
        <v>35103</v>
      </c>
      <c r="H338" s="11">
        <f>+C338+D338+E338+F338+G338</f>
        <v>35103</v>
      </c>
    </row>
    <row r="339" spans="1:8" x14ac:dyDescent="0.2">
      <c r="A339" s="1">
        <v>215091</v>
      </c>
      <c r="B339" s="3" t="s">
        <v>159</v>
      </c>
      <c r="C339" s="11">
        <v>0</v>
      </c>
      <c r="D339" s="11">
        <v>0</v>
      </c>
      <c r="E339" s="11">
        <f t="shared" si="20"/>
        <v>0</v>
      </c>
      <c r="F339" s="11">
        <v>0</v>
      </c>
      <c r="G339" s="11">
        <v>334892</v>
      </c>
      <c r="H339" s="11">
        <f>+C339+D339+E339+F339+G339</f>
        <v>334892</v>
      </c>
    </row>
    <row r="340" spans="1:8" x14ac:dyDescent="0.2">
      <c r="A340" s="1">
        <v>215094</v>
      </c>
      <c r="B340" s="3" t="s">
        <v>221</v>
      </c>
      <c r="C340" s="11">
        <v>0</v>
      </c>
      <c r="D340" s="11">
        <v>0</v>
      </c>
      <c r="E340" s="11">
        <f t="shared" si="20"/>
        <v>0</v>
      </c>
      <c r="F340" s="11">
        <v>0</v>
      </c>
      <c r="G340" s="11">
        <v>40000</v>
      </c>
      <c r="H340" s="11">
        <f>+C340+D340+E340+F340+G340</f>
        <v>40000</v>
      </c>
    </row>
    <row r="341" spans="1:8" x14ac:dyDescent="0.2">
      <c r="A341" s="1">
        <v>215128</v>
      </c>
      <c r="B341" s="3" t="s">
        <v>194</v>
      </c>
      <c r="C341" s="11">
        <v>0</v>
      </c>
      <c r="D341" s="11">
        <v>0</v>
      </c>
      <c r="E341" s="11">
        <f t="shared" si="20"/>
        <v>0</v>
      </c>
      <c r="F341" s="11">
        <v>0</v>
      </c>
      <c r="G341" s="11">
        <v>46800</v>
      </c>
      <c r="H341" s="11">
        <f>+C341+D341+E341+F341+G341</f>
        <v>46800</v>
      </c>
    </row>
    <row r="342" spans="1:8" x14ac:dyDescent="0.2">
      <c r="A342" s="1">
        <v>215202</v>
      </c>
      <c r="B342" s="3" t="s">
        <v>185</v>
      </c>
      <c r="C342" s="11">
        <v>0</v>
      </c>
      <c r="D342" s="11">
        <v>0</v>
      </c>
      <c r="E342" s="11">
        <f t="shared" si="20"/>
        <v>0</v>
      </c>
      <c r="F342" s="11">
        <v>0</v>
      </c>
      <c r="G342" s="11">
        <v>92052</v>
      </c>
      <c r="H342" s="11">
        <f>+C342+D342+E342+F342+G342</f>
        <v>92052</v>
      </c>
    </row>
    <row r="343" spans="1:8" x14ac:dyDescent="0.2">
      <c r="A343" s="1">
        <v>215211</v>
      </c>
      <c r="B343" s="3" t="s">
        <v>334</v>
      </c>
      <c r="C343" s="11">
        <v>0</v>
      </c>
      <c r="D343" s="11">
        <v>0</v>
      </c>
      <c r="E343" s="11">
        <f t="shared" si="20"/>
        <v>0</v>
      </c>
      <c r="F343" s="11">
        <v>0</v>
      </c>
      <c r="G343" s="11">
        <v>200000</v>
      </c>
      <c r="H343" s="11">
        <f>+C343+D343+E343+F343+G343</f>
        <v>200000</v>
      </c>
    </row>
    <row r="344" spans="1:8" x14ac:dyDescent="0.2">
      <c r="A344" s="1">
        <v>215212</v>
      </c>
      <c r="B344" s="3" t="s">
        <v>339</v>
      </c>
      <c r="C344" s="11">
        <v>30000</v>
      </c>
      <c r="D344" s="11">
        <v>0</v>
      </c>
      <c r="E344" s="11">
        <f t="shared" si="20"/>
        <v>9900</v>
      </c>
      <c r="F344" s="11">
        <v>0</v>
      </c>
      <c r="G344" s="11">
        <v>0</v>
      </c>
      <c r="H344" s="11">
        <f>+C344+D344+E344+F344+G344</f>
        <v>39900</v>
      </c>
    </row>
    <row r="345" spans="1:8" x14ac:dyDescent="0.2">
      <c r="A345" s="1">
        <v>215300</v>
      </c>
      <c r="B345" s="3" t="s">
        <v>160</v>
      </c>
      <c r="C345" s="11">
        <v>0</v>
      </c>
      <c r="D345" s="11">
        <v>0</v>
      </c>
      <c r="E345" s="11">
        <f t="shared" si="20"/>
        <v>0</v>
      </c>
      <c r="F345" s="11">
        <v>0</v>
      </c>
      <c r="G345" s="11">
        <v>20600</v>
      </c>
      <c r="H345" s="11">
        <f>+C345+D345+E345+F345+G345</f>
        <v>20600</v>
      </c>
    </row>
    <row r="346" spans="1:8" x14ac:dyDescent="0.2">
      <c r="A346" s="1">
        <v>215301</v>
      </c>
      <c r="B346" s="3" t="s">
        <v>193</v>
      </c>
      <c r="C346" s="11">
        <v>0</v>
      </c>
      <c r="D346" s="11">
        <v>0</v>
      </c>
      <c r="E346" s="11">
        <f t="shared" si="20"/>
        <v>0</v>
      </c>
      <c r="F346" s="11">
        <v>0</v>
      </c>
      <c r="G346" s="11">
        <v>43053</v>
      </c>
      <c r="H346" s="11">
        <f>+C346+D346+E346+F346+G346</f>
        <v>43053</v>
      </c>
    </row>
    <row r="347" spans="1:8" x14ac:dyDescent="0.2">
      <c r="A347" s="1">
        <v>215302</v>
      </c>
      <c r="B347" s="3" t="s">
        <v>161</v>
      </c>
      <c r="C347" s="11">
        <v>0</v>
      </c>
      <c r="D347" s="11">
        <v>0</v>
      </c>
      <c r="E347" s="11">
        <f t="shared" si="20"/>
        <v>0</v>
      </c>
      <c r="F347" s="11">
        <v>0</v>
      </c>
      <c r="G347" s="11">
        <v>97900</v>
      </c>
      <c r="H347" s="11">
        <f>+C347+D347+E347+F347+G347</f>
        <v>97900</v>
      </c>
    </row>
    <row r="348" spans="1:8" x14ac:dyDescent="0.2">
      <c r="A348" s="1">
        <v>215303</v>
      </c>
      <c r="B348" s="3" t="s">
        <v>162</v>
      </c>
      <c r="C348" s="11">
        <v>0</v>
      </c>
      <c r="D348" s="11">
        <v>0</v>
      </c>
      <c r="E348" s="11">
        <f t="shared" si="20"/>
        <v>0</v>
      </c>
      <c r="F348" s="11">
        <v>0</v>
      </c>
      <c r="G348" s="11">
        <v>31600</v>
      </c>
      <c r="H348" s="11">
        <f>+C348+D348+E348+F348+G348</f>
        <v>31600</v>
      </c>
    </row>
    <row r="349" spans="1:8" x14ac:dyDescent="0.2">
      <c r="A349" s="1">
        <v>215304</v>
      </c>
      <c r="B349" s="3" t="s">
        <v>163</v>
      </c>
      <c r="C349" s="11">
        <v>0</v>
      </c>
      <c r="D349" s="11">
        <v>0</v>
      </c>
      <c r="E349" s="11">
        <f t="shared" si="20"/>
        <v>0</v>
      </c>
      <c r="F349" s="11">
        <v>0</v>
      </c>
      <c r="G349" s="11">
        <v>90537</v>
      </c>
      <c r="H349" s="11">
        <f>+C349+D349+E349+F349+G349</f>
        <v>90537</v>
      </c>
    </row>
    <row r="350" spans="1:8" x14ac:dyDescent="0.2">
      <c r="A350" s="1">
        <v>215305</v>
      </c>
      <c r="B350" s="3" t="s">
        <v>164</v>
      </c>
      <c r="C350" s="11">
        <v>0</v>
      </c>
      <c r="D350" s="11">
        <v>0</v>
      </c>
      <c r="E350" s="11">
        <f t="shared" si="20"/>
        <v>0</v>
      </c>
      <c r="F350" s="11">
        <v>0</v>
      </c>
      <c r="G350" s="11">
        <v>20600</v>
      </c>
      <c r="H350" s="11">
        <f>+C350+D350+E350+F350+G350</f>
        <v>20600</v>
      </c>
    </row>
    <row r="351" spans="1:8" x14ac:dyDescent="0.2">
      <c r="A351" s="1">
        <v>216003</v>
      </c>
      <c r="B351" s="3" t="s">
        <v>216</v>
      </c>
      <c r="C351" s="11">
        <v>0</v>
      </c>
      <c r="D351" s="11">
        <v>0</v>
      </c>
      <c r="E351" s="11">
        <f t="shared" si="20"/>
        <v>0</v>
      </c>
      <c r="F351" s="11">
        <v>0</v>
      </c>
      <c r="G351" s="11">
        <v>100000</v>
      </c>
      <c r="H351" s="11">
        <f>+C351+D351+E351+F351+G351</f>
        <v>100000</v>
      </c>
    </row>
    <row r="352" spans="1:8" x14ac:dyDescent="0.2">
      <c r="A352" s="1">
        <v>216009</v>
      </c>
      <c r="B352" s="3" t="s">
        <v>249</v>
      </c>
      <c r="C352" s="11">
        <v>0</v>
      </c>
      <c r="D352" s="11">
        <v>0</v>
      </c>
      <c r="E352" s="11">
        <f t="shared" si="20"/>
        <v>0</v>
      </c>
      <c r="F352" s="11">
        <v>0</v>
      </c>
      <c r="G352" s="11">
        <v>114400</v>
      </c>
      <c r="H352" s="11">
        <f>+C352+D352+E352+F352+G352</f>
        <v>114400</v>
      </c>
    </row>
    <row r="353" spans="1:8" x14ac:dyDescent="0.2">
      <c r="A353" s="1">
        <v>216029</v>
      </c>
      <c r="B353" s="3" t="s">
        <v>248</v>
      </c>
      <c r="C353" s="11">
        <v>0</v>
      </c>
      <c r="D353" s="11">
        <v>0</v>
      </c>
      <c r="E353" s="11">
        <f t="shared" si="20"/>
        <v>0</v>
      </c>
      <c r="F353" s="11">
        <v>0</v>
      </c>
      <c r="G353" s="11">
        <v>134292</v>
      </c>
      <c r="H353" s="11">
        <f>+C353+D353+E353+F353+G353</f>
        <v>134292</v>
      </c>
    </row>
    <row r="354" spans="1:8" x14ac:dyDescent="0.2">
      <c r="A354" s="1">
        <v>216031</v>
      </c>
      <c r="B354" s="3" t="s">
        <v>165</v>
      </c>
      <c r="C354" s="11">
        <v>0</v>
      </c>
      <c r="D354" s="11">
        <v>0</v>
      </c>
      <c r="E354" s="11">
        <f t="shared" si="20"/>
        <v>0</v>
      </c>
      <c r="F354" s="11">
        <v>0</v>
      </c>
      <c r="G354" s="11">
        <v>4000</v>
      </c>
      <c r="H354" s="11">
        <f>+C354+D354+E354+F354+G354</f>
        <v>4000</v>
      </c>
    </row>
    <row r="355" spans="1:8" x14ac:dyDescent="0.2">
      <c r="A355" s="1">
        <v>216033</v>
      </c>
      <c r="B355" s="3" t="s">
        <v>166</v>
      </c>
      <c r="C355" s="11">
        <v>0</v>
      </c>
      <c r="D355" s="11">
        <v>0</v>
      </c>
      <c r="E355" s="11">
        <f t="shared" si="20"/>
        <v>0</v>
      </c>
      <c r="F355" s="11">
        <v>0</v>
      </c>
      <c r="G355" s="11">
        <v>108402</v>
      </c>
      <c r="H355" s="11">
        <f>+C355+D355+E355+F355+G355</f>
        <v>108402</v>
      </c>
    </row>
    <row r="356" spans="1:8" x14ac:dyDescent="0.2">
      <c r="A356" s="1">
        <v>216052</v>
      </c>
      <c r="B356" s="3" t="s">
        <v>275</v>
      </c>
      <c r="C356" s="11">
        <v>0</v>
      </c>
      <c r="D356" s="11">
        <v>0</v>
      </c>
      <c r="E356" s="11">
        <f t="shared" ref="E356:E362" si="21">SUM(C356:D356)*0.33</f>
        <v>0</v>
      </c>
      <c r="F356" s="11">
        <v>0</v>
      </c>
      <c r="G356" s="11">
        <v>130098</v>
      </c>
      <c r="H356" s="11">
        <f>+C356+D356+E356+F356+G356</f>
        <v>130098</v>
      </c>
    </row>
    <row r="357" spans="1:8" x14ac:dyDescent="0.2">
      <c r="A357" s="1">
        <v>216074</v>
      </c>
      <c r="B357" s="3" t="s">
        <v>254</v>
      </c>
      <c r="C357" s="11">
        <v>0</v>
      </c>
      <c r="D357" s="11">
        <v>0</v>
      </c>
      <c r="E357" s="11">
        <f t="shared" si="21"/>
        <v>0</v>
      </c>
      <c r="F357" s="11">
        <v>0</v>
      </c>
      <c r="G357" s="11">
        <v>229577</v>
      </c>
      <c r="H357" s="11">
        <f>+C357+D357+E357+F357+G357</f>
        <v>229577</v>
      </c>
    </row>
    <row r="358" spans="1:8" x14ac:dyDescent="0.2">
      <c r="A358" s="1">
        <v>216043</v>
      </c>
      <c r="B358" s="3" t="s">
        <v>168</v>
      </c>
      <c r="C358" s="11">
        <v>0</v>
      </c>
      <c r="D358" s="11">
        <v>0</v>
      </c>
      <c r="E358" s="11">
        <f t="shared" si="21"/>
        <v>0</v>
      </c>
      <c r="F358" s="11">
        <v>0</v>
      </c>
      <c r="G358" s="11">
        <v>16737</v>
      </c>
      <c r="H358" s="11">
        <f>+C358+D358+E358+F358+G358</f>
        <v>16737</v>
      </c>
    </row>
    <row r="359" spans="1:8" x14ac:dyDescent="0.2">
      <c r="A359" s="1">
        <v>216099</v>
      </c>
      <c r="B359" s="3" t="s">
        <v>279</v>
      </c>
      <c r="C359" s="11">
        <v>0</v>
      </c>
      <c r="D359" s="11">
        <v>0</v>
      </c>
      <c r="E359" s="11">
        <f t="shared" si="21"/>
        <v>0</v>
      </c>
      <c r="F359" s="11">
        <v>0</v>
      </c>
      <c r="G359" s="11">
        <v>58324</v>
      </c>
      <c r="H359" s="11">
        <f>+C359+D359+E359+F359+G359</f>
        <v>58324</v>
      </c>
    </row>
    <row r="360" spans="1:8" x14ac:dyDescent="0.2">
      <c r="A360" s="1">
        <v>216100</v>
      </c>
      <c r="B360" s="3" t="s">
        <v>280</v>
      </c>
      <c r="C360" s="11">
        <v>0</v>
      </c>
      <c r="D360" s="11">
        <v>0</v>
      </c>
      <c r="E360" s="11">
        <f t="shared" si="21"/>
        <v>0</v>
      </c>
      <c r="F360" s="11">
        <v>0</v>
      </c>
      <c r="G360" s="11">
        <v>30290</v>
      </c>
      <c r="H360" s="11">
        <f>+C360+D360+E360+F360+G360</f>
        <v>30290</v>
      </c>
    </row>
    <row r="361" spans="1:8" x14ac:dyDescent="0.2">
      <c r="A361" s="1">
        <v>216106</v>
      </c>
      <c r="B361" s="3" t="s">
        <v>232</v>
      </c>
      <c r="C361" s="11">
        <v>0</v>
      </c>
      <c r="D361" s="11">
        <v>0</v>
      </c>
      <c r="E361" s="11">
        <f t="shared" si="21"/>
        <v>0</v>
      </c>
      <c r="F361" s="11">
        <v>0</v>
      </c>
      <c r="G361" s="11">
        <v>184769</v>
      </c>
      <c r="H361" s="11">
        <f>+C361+D361+E361+F361+G361</f>
        <v>184769</v>
      </c>
    </row>
    <row r="362" spans="1:8" x14ac:dyDescent="0.2">
      <c r="A362" s="1">
        <v>216108</v>
      </c>
      <c r="B362" s="3" t="s">
        <v>333</v>
      </c>
      <c r="C362" s="11">
        <v>0</v>
      </c>
      <c r="D362" s="11">
        <v>0</v>
      </c>
      <c r="E362" s="11">
        <f t="shared" si="21"/>
        <v>0</v>
      </c>
      <c r="F362" s="11">
        <v>0</v>
      </c>
      <c r="G362" s="11">
        <v>2965</v>
      </c>
      <c r="H362" s="11">
        <f>+C362+D362+E362+F362+G362</f>
        <v>2965</v>
      </c>
    </row>
    <row r="363" spans="1:8" x14ac:dyDescent="0.2">
      <c r="A363" s="1">
        <v>216111</v>
      </c>
      <c r="B363" s="3" t="s">
        <v>169</v>
      </c>
      <c r="C363" s="11">
        <v>0</v>
      </c>
      <c r="D363" s="11">
        <v>0</v>
      </c>
      <c r="E363" s="11">
        <f t="shared" ref="E363:E373" si="22">SUM(C363:D363)*0.33</f>
        <v>0</v>
      </c>
      <c r="F363" s="11">
        <v>0</v>
      </c>
      <c r="G363" s="11">
        <v>64675</v>
      </c>
      <c r="H363" s="11">
        <f>+C363+D363+E363+F363+G363</f>
        <v>64675</v>
      </c>
    </row>
    <row r="364" spans="1:8" x14ac:dyDescent="0.2">
      <c r="A364" s="1">
        <v>216424</v>
      </c>
      <c r="B364" s="3" t="s">
        <v>183</v>
      </c>
      <c r="C364" s="11">
        <v>0</v>
      </c>
      <c r="D364" s="11">
        <v>0</v>
      </c>
      <c r="E364" s="11">
        <f t="shared" si="22"/>
        <v>0</v>
      </c>
      <c r="F364" s="11">
        <v>0</v>
      </c>
      <c r="G364" s="11">
        <v>27659</v>
      </c>
      <c r="H364" s="11">
        <f>+C364+D364+E364+F364+G364</f>
        <v>27659</v>
      </c>
    </row>
    <row r="365" spans="1:8" x14ac:dyDescent="0.2">
      <c r="A365" s="1">
        <v>216425</v>
      </c>
      <c r="B365" s="3" t="s">
        <v>170</v>
      </c>
      <c r="C365" s="11">
        <v>0</v>
      </c>
      <c r="D365" s="11">
        <v>0</v>
      </c>
      <c r="E365" s="11">
        <f t="shared" si="22"/>
        <v>0</v>
      </c>
      <c r="F365" s="11">
        <v>0</v>
      </c>
      <c r="G365" s="11">
        <v>18684</v>
      </c>
      <c r="H365" s="11">
        <f>+C365+D365+E365+F365+G365</f>
        <v>18684</v>
      </c>
    </row>
    <row r="366" spans="1:8" x14ac:dyDescent="0.2">
      <c r="A366" s="1">
        <v>216426</v>
      </c>
      <c r="B366" s="3" t="s">
        <v>171</v>
      </c>
      <c r="C366" s="11">
        <v>0</v>
      </c>
      <c r="D366" s="11">
        <v>0</v>
      </c>
      <c r="E366" s="11">
        <f t="shared" si="22"/>
        <v>0</v>
      </c>
      <c r="F366" s="11">
        <v>0</v>
      </c>
      <c r="G366" s="11">
        <v>249095.51</v>
      </c>
      <c r="H366" s="11">
        <f>+C366+D366+E366+F366+G366</f>
        <v>249095.51</v>
      </c>
    </row>
    <row r="367" spans="1:8" x14ac:dyDescent="0.2">
      <c r="A367" s="1">
        <v>216431</v>
      </c>
      <c r="B367" s="3" t="s">
        <v>167</v>
      </c>
      <c r="C367" s="11">
        <v>0</v>
      </c>
      <c r="D367" s="11">
        <v>0</v>
      </c>
      <c r="E367" s="11">
        <f t="shared" si="22"/>
        <v>0</v>
      </c>
      <c r="F367" s="11">
        <v>0</v>
      </c>
      <c r="G367" s="11">
        <v>72985</v>
      </c>
      <c r="H367" s="11">
        <f>+C367+D367+E367+F367+G367</f>
        <v>72985</v>
      </c>
    </row>
    <row r="368" spans="1:8" x14ac:dyDescent="0.2">
      <c r="A368" s="1">
        <v>216432</v>
      </c>
      <c r="B368" s="3" t="s">
        <v>217</v>
      </c>
      <c r="C368" s="11">
        <v>0</v>
      </c>
      <c r="D368" s="11">
        <v>0</v>
      </c>
      <c r="E368" s="11">
        <f t="shared" si="22"/>
        <v>0</v>
      </c>
      <c r="F368" s="11">
        <v>0</v>
      </c>
      <c r="G368" s="11">
        <v>8000</v>
      </c>
      <c r="H368" s="11">
        <f>+C368+D368+E368+F368+G368</f>
        <v>8000</v>
      </c>
    </row>
    <row r="369" spans="1:8" x14ac:dyDescent="0.2">
      <c r="A369" s="1">
        <v>216433</v>
      </c>
      <c r="B369" s="3" t="s">
        <v>182</v>
      </c>
      <c r="C369" s="11">
        <v>0</v>
      </c>
      <c r="D369" s="11">
        <v>0</v>
      </c>
      <c r="E369" s="11">
        <f t="shared" si="22"/>
        <v>0</v>
      </c>
      <c r="F369" s="11">
        <v>0</v>
      </c>
      <c r="G369" s="11">
        <v>200000</v>
      </c>
      <c r="H369" s="11">
        <f>+C369+D369+E369+F369+G369</f>
        <v>200000</v>
      </c>
    </row>
    <row r="370" spans="1:8" x14ac:dyDescent="0.2">
      <c r="A370" s="1">
        <v>216434</v>
      </c>
      <c r="B370" s="3" t="s">
        <v>184</v>
      </c>
      <c r="C370" s="11">
        <v>0</v>
      </c>
      <c r="D370" s="11">
        <v>0</v>
      </c>
      <c r="E370" s="11">
        <f t="shared" si="22"/>
        <v>0</v>
      </c>
      <c r="F370" s="11">
        <v>0</v>
      </c>
      <c r="G370" s="11">
        <v>1000</v>
      </c>
      <c r="H370" s="11">
        <f>+C370+D370+E370+F370+G370</f>
        <v>1000</v>
      </c>
    </row>
    <row r="371" spans="1:8" x14ac:dyDescent="0.2">
      <c r="A371" s="1">
        <v>216435</v>
      </c>
      <c r="B371" s="3" t="s">
        <v>207</v>
      </c>
      <c r="C371" s="11">
        <v>0</v>
      </c>
      <c r="D371" s="11">
        <v>0</v>
      </c>
      <c r="E371" s="11">
        <f t="shared" si="22"/>
        <v>0</v>
      </c>
      <c r="F371" s="11">
        <v>0</v>
      </c>
      <c r="G371" s="11">
        <v>25200</v>
      </c>
      <c r="H371" s="11">
        <f>+C371+D371+E371+F371+G371</f>
        <v>25200</v>
      </c>
    </row>
    <row r="372" spans="1:8" x14ac:dyDescent="0.2">
      <c r="A372" s="1">
        <v>216437</v>
      </c>
      <c r="B372" s="3" t="s">
        <v>219</v>
      </c>
      <c r="C372" s="11">
        <v>0</v>
      </c>
      <c r="D372" s="11">
        <v>0</v>
      </c>
      <c r="E372" s="11">
        <f t="shared" si="22"/>
        <v>0</v>
      </c>
      <c r="F372" s="11">
        <v>0</v>
      </c>
      <c r="G372" s="11">
        <v>48504</v>
      </c>
      <c r="H372" s="11">
        <f>+C372+D372+E372+F372+G372</f>
        <v>48504</v>
      </c>
    </row>
    <row r="373" spans="1:8" x14ac:dyDescent="0.2">
      <c r="A373" s="1">
        <v>216438</v>
      </c>
      <c r="B373" s="3" t="s">
        <v>220</v>
      </c>
      <c r="C373" s="11">
        <v>0</v>
      </c>
      <c r="D373" s="11">
        <v>0</v>
      </c>
      <c r="E373" s="11">
        <f t="shared" si="22"/>
        <v>0</v>
      </c>
      <c r="F373" s="11">
        <v>0</v>
      </c>
      <c r="G373" s="11">
        <v>9675</v>
      </c>
      <c r="H373" s="11">
        <f>+C373+D373+E373+F373+G373</f>
        <v>9675</v>
      </c>
    </row>
    <row r="374" spans="1:8" x14ac:dyDescent="0.2">
      <c r="A374" s="1">
        <v>216440</v>
      </c>
      <c r="B374" s="3" t="s">
        <v>340</v>
      </c>
      <c r="C374" s="11">
        <v>0</v>
      </c>
      <c r="D374" s="11">
        <v>0</v>
      </c>
      <c r="E374" s="11">
        <f>SUM(C374:D374)*0.33</f>
        <v>0</v>
      </c>
      <c r="F374" s="11">
        <v>0</v>
      </c>
      <c r="G374" s="11">
        <v>10000</v>
      </c>
      <c r="H374" s="11">
        <f>+C374+D374+E374+F374+G374</f>
        <v>10000</v>
      </c>
    </row>
    <row r="375" spans="1:8" x14ac:dyDescent="0.2">
      <c r="A375" s="1">
        <v>216441</v>
      </c>
      <c r="B375" s="3" t="s">
        <v>341</v>
      </c>
      <c r="C375" s="11">
        <v>0</v>
      </c>
      <c r="D375" s="11">
        <v>0</v>
      </c>
      <c r="E375" s="11">
        <f>SUM(C375:D375)*0.33</f>
        <v>0</v>
      </c>
      <c r="F375" s="11">
        <v>0</v>
      </c>
      <c r="G375" s="11">
        <v>53855</v>
      </c>
      <c r="H375" s="11">
        <f>+C375+D375+E375+F375+G375</f>
        <v>53855</v>
      </c>
    </row>
    <row r="376" spans="1:8" x14ac:dyDescent="0.2">
      <c r="A376" s="1">
        <v>215184</v>
      </c>
      <c r="B376" s="3" t="s">
        <v>172</v>
      </c>
      <c r="C376" s="11">
        <v>23894</v>
      </c>
      <c r="D376" s="11">
        <v>0</v>
      </c>
      <c r="E376" s="11">
        <f t="shared" ref="E376:E383" si="23">SUM(C376:D376)*0.33</f>
        <v>7885.02</v>
      </c>
      <c r="F376" s="11">
        <v>0</v>
      </c>
      <c r="G376" s="11">
        <v>0</v>
      </c>
      <c r="H376" s="11">
        <f>+C376+D376+E376+F376+G376</f>
        <v>31779.02</v>
      </c>
    </row>
    <row r="377" spans="1:8" x14ac:dyDescent="0.2">
      <c r="A377" s="1">
        <v>215194</v>
      </c>
      <c r="B377" s="3" t="s">
        <v>173</v>
      </c>
      <c r="C377" s="8">
        <v>600966</v>
      </c>
      <c r="D377" s="11">
        <f>20000+400+600+525</f>
        <v>21525</v>
      </c>
      <c r="E377" s="11">
        <f t="shared" si="23"/>
        <v>205422.03</v>
      </c>
      <c r="F377" s="11">
        <v>0</v>
      </c>
      <c r="G377" s="11">
        <v>0</v>
      </c>
      <c r="H377" s="11">
        <f>+C377+D377+E377+F377+G377</f>
        <v>827913.03</v>
      </c>
    </row>
    <row r="378" spans="1:8" x14ac:dyDescent="0.2">
      <c r="A378" s="1">
        <v>215193</v>
      </c>
      <c r="B378" s="3" t="s">
        <v>174</v>
      </c>
      <c r="C378" s="11">
        <v>37747</v>
      </c>
      <c r="D378" s="8">
        <f>10000+200+300+263</f>
        <v>10763</v>
      </c>
      <c r="E378" s="8">
        <f t="shared" si="23"/>
        <v>16008.300000000001</v>
      </c>
      <c r="F378" s="11">
        <v>0</v>
      </c>
      <c r="G378" s="11">
        <v>0</v>
      </c>
      <c r="H378" s="11">
        <f>+C378+D378+E378+F378+G378</f>
        <v>64518.3</v>
      </c>
    </row>
    <row r="379" spans="1:8" x14ac:dyDescent="0.2">
      <c r="A379" s="1">
        <v>215192</v>
      </c>
      <c r="B379" s="3" t="s">
        <v>175</v>
      </c>
      <c r="C379" s="11">
        <v>102666</v>
      </c>
      <c r="D379" s="8">
        <f>50000+1000+1530+1313</f>
        <v>53843</v>
      </c>
      <c r="E379" s="8">
        <f t="shared" si="23"/>
        <v>51647.97</v>
      </c>
      <c r="F379" s="11">
        <v>0</v>
      </c>
      <c r="G379" s="11">
        <v>0</v>
      </c>
      <c r="H379" s="11">
        <f>+C379+D379+E379+F379+G379</f>
        <v>208156.97</v>
      </c>
    </row>
    <row r="380" spans="1:8" x14ac:dyDescent="0.2">
      <c r="A380" s="1">
        <v>215191</v>
      </c>
      <c r="B380" s="3" t="s">
        <v>336</v>
      </c>
      <c r="C380" s="8">
        <v>0</v>
      </c>
      <c r="D380" s="8">
        <f>14500+290+445+380</f>
        <v>15615</v>
      </c>
      <c r="E380" s="8">
        <f t="shared" si="23"/>
        <v>5152.95</v>
      </c>
      <c r="F380" s="11">
        <v>0</v>
      </c>
      <c r="G380" s="11">
        <v>0</v>
      </c>
      <c r="H380" s="11">
        <f>+C380+D380+E380+F380+G380</f>
        <v>20767.95</v>
      </c>
    </row>
    <row r="381" spans="1:8" x14ac:dyDescent="0.2">
      <c r="A381" s="1">
        <v>215190</v>
      </c>
      <c r="B381" s="3" t="s">
        <v>337</v>
      </c>
      <c r="C381" s="8">
        <v>0</v>
      </c>
      <c r="D381" s="8">
        <f>5500+110+170+144</f>
        <v>5924</v>
      </c>
      <c r="E381" s="8">
        <f t="shared" si="23"/>
        <v>1954.92</v>
      </c>
      <c r="F381" s="11">
        <v>0</v>
      </c>
      <c r="G381" s="11">
        <v>0</v>
      </c>
      <c r="H381" s="11">
        <f>+C381+D381+E381+F381+G381</f>
        <v>7878.92</v>
      </c>
    </row>
    <row r="382" spans="1:8" x14ac:dyDescent="0.2">
      <c r="A382" s="1">
        <v>215189</v>
      </c>
      <c r="B382" s="3" t="s">
        <v>335</v>
      </c>
      <c r="C382" s="8">
        <f>25163+50000</f>
        <v>75163</v>
      </c>
      <c r="D382" s="11">
        <v>50000</v>
      </c>
      <c r="E382" s="11">
        <f t="shared" si="23"/>
        <v>41303.79</v>
      </c>
      <c r="F382" s="11">
        <v>0</v>
      </c>
      <c r="G382" s="11">
        <v>0</v>
      </c>
      <c r="H382" s="11">
        <f>+C382+D382+E382+F382+G382</f>
        <v>166466.79</v>
      </c>
    </row>
    <row r="383" spans="1:8" x14ac:dyDescent="0.2">
      <c r="A383" s="1">
        <v>215188</v>
      </c>
      <c r="B383" s="3" t="s">
        <v>338</v>
      </c>
      <c r="C383" s="8">
        <v>12500</v>
      </c>
      <c r="D383" s="11">
        <v>0</v>
      </c>
      <c r="E383" s="11">
        <f t="shared" si="23"/>
        <v>4125</v>
      </c>
      <c r="F383" s="11">
        <v>0</v>
      </c>
      <c r="G383" s="11">
        <v>0</v>
      </c>
      <c r="H383" s="11">
        <f>+C383+D383+E383+F383+G383</f>
        <v>16625</v>
      </c>
    </row>
    <row r="384" spans="1:8" x14ac:dyDescent="0.2">
      <c r="A384" s="1">
        <v>215225</v>
      </c>
      <c r="B384" s="3" t="s">
        <v>230</v>
      </c>
      <c r="C384" s="8">
        <f>518525+83413+68952+13647+11965+512722</f>
        <v>1209224</v>
      </c>
      <c r="D384" s="11">
        <v>0</v>
      </c>
      <c r="E384" s="11">
        <f>110697+84600+5830+2252</f>
        <v>203379</v>
      </c>
      <c r="F384" s="11">
        <v>0</v>
      </c>
      <c r="G384" s="11">
        <v>0</v>
      </c>
      <c r="H384" s="11">
        <f>+C384+D384+E384+F384+G384</f>
        <v>1412603</v>
      </c>
    </row>
    <row r="385" spans="1:9" x14ac:dyDescent="0.2">
      <c r="A385" s="1">
        <v>215196</v>
      </c>
      <c r="B385" s="3" t="s">
        <v>176</v>
      </c>
      <c r="C385" s="11">
        <v>0</v>
      </c>
      <c r="D385" s="11">
        <v>0</v>
      </c>
      <c r="E385" s="11">
        <f t="shared" ref="E385:E390" si="24">SUM(C385:D385)*0.33</f>
        <v>0</v>
      </c>
      <c r="F385" s="11">
        <v>1155000</v>
      </c>
      <c r="G385" s="11">
        <v>0</v>
      </c>
      <c r="H385" s="11">
        <f>+C385+D385+E385+F385+G385</f>
        <v>1155000</v>
      </c>
    </row>
    <row r="386" spans="1:9" x14ac:dyDescent="0.2">
      <c r="A386" s="1">
        <v>215077</v>
      </c>
      <c r="B386" s="3" t="s">
        <v>256</v>
      </c>
      <c r="C386" s="11">
        <v>0</v>
      </c>
      <c r="D386" s="11">
        <v>0</v>
      </c>
      <c r="E386" s="11">
        <f t="shared" si="24"/>
        <v>0</v>
      </c>
      <c r="F386" s="11">
        <v>0</v>
      </c>
      <c r="G386" s="11">
        <v>55000</v>
      </c>
      <c r="H386" s="11">
        <f>+C386+D386+E386+F386+G386</f>
        <v>55000</v>
      </c>
    </row>
    <row r="387" spans="1:9" x14ac:dyDescent="0.2">
      <c r="A387" s="1">
        <v>215075</v>
      </c>
      <c r="B387" s="3" t="s">
        <v>257</v>
      </c>
      <c r="C387" s="11">
        <v>0</v>
      </c>
      <c r="D387" s="11">
        <v>0</v>
      </c>
      <c r="E387" s="11">
        <f t="shared" si="24"/>
        <v>0</v>
      </c>
      <c r="F387" s="11">
        <v>0</v>
      </c>
      <c r="G387" s="11">
        <v>320000</v>
      </c>
      <c r="H387" s="11">
        <f>+C387+D387+E387+F387+G387</f>
        <v>320000</v>
      </c>
    </row>
    <row r="388" spans="1:9" x14ac:dyDescent="0.2">
      <c r="A388" s="1">
        <v>216001</v>
      </c>
      <c r="B388" s="3" t="s">
        <v>258</v>
      </c>
      <c r="C388" s="11">
        <v>0</v>
      </c>
      <c r="D388" s="11">
        <v>0</v>
      </c>
      <c r="E388" s="11">
        <f t="shared" si="24"/>
        <v>0</v>
      </c>
      <c r="F388" s="11">
        <v>0</v>
      </c>
      <c r="G388" s="11">
        <v>20000</v>
      </c>
      <c r="H388" s="11">
        <f>+C388+D388+E388+F388+G388</f>
        <v>20000</v>
      </c>
    </row>
    <row r="389" spans="1:9" x14ac:dyDescent="0.2">
      <c r="A389" s="1">
        <v>215195</v>
      </c>
      <c r="B389" s="3" t="s">
        <v>259</v>
      </c>
      <c r="C389" s="11">
        <v>0</v>
      </c>
      <c r="D389" s="11">
        <v>0</v>
      </c>
      <c r="E389" s="11">
        <f t="shared" si="24"/>
        <v>0</v>
      </c>
      <c r="F389" s="11">
        <v>0</v>
      </c>
      <c r="G389" s="11">
        <v>537547</v>
      </c>
      <c r="H389" s="11">
        <f>+C389+D389+E389+F389+G389</f>
        <v>537547</v>
      </c>
    </row>
    <row r="390" spans="1:9" x14ac:dyDescent="0.2">
      <c r="A390" s="1">
        <v>230005</v>
      </c>
      <c r="B390" s="3" t="s">
        <v>260</v>
      </c>
      <c r="C390" s="11">
        <v>0</v>
      </c>
      <c r="D390" s="11">
        <v>0</v>
      </c>
      <c r="E390" s="11">
        <f t="shared" si="24"/>
        <v>0</v>
      </c>
      <c r="F390" s="11">
        <v>0</v>
      </c>
      <c r="G390" s="11">
        <v>1104942.17</v>
      </c>
      <c r="H390" s="11">
        <f>+C390+D390+E390+F390+G390</f>
        <v>1104942.17</v>
      </c>
    </row>
    <row r="391" spans="1:9" x14ac:dyDescent="0.2">
      <c r="A391" s="1">
        <v>215200</v>
      </c>
      <c r="B391" s="3" t="s">
        <v>360</v>
      </c>
      <c r="C391" s="11">
        <v>0</v>
      </c>
      <c r="D391" s="11">
        <v>0</v>
      </c>
      <c r="E391" s="11">
        <v>741985</v>
      </c>
      <c r="F391" s="11">
        <v>0</v>
      </c>
      <c r="G391" s="11">
        <v>0</v>
      </c>
      <c r="H391" s="11">
        <f>+C391+D391+E391+F391+G391</f>
        <v>741985</v>
      </c>
    </row>
    <row r="392" spans="1:9" x14ac:dyDescent="0.2">
      <c r="C392" s="8"/>
      <c r="D392" s="11"/>
      <c r="E392" s="11"/>
      <c r="F392" s="11"/>
      <c r="G392" s="11"/>
      <c r="H392" s="11"/>
    </row>
    <row r="393" spans="1:9" x14ac:dyDescent="0.2">
      <c r="B393" s="3" t="s">
        <v>13</v>
      </c>
      <c r="C393" s="12">
        <f>SUM(C326:C392)</f>
        <v>2434007</v>
      </c>
      <c r="D393" s="12">
        <f>SUM(D326:D392)</f>
        <v>157670</v>
      </c>
      <c r="E393" s="12">
        <f>SUM(E326:E392)</f>
        <v>1343552.98</v>
      </c>
      <c r="F393" s="12">
        <f>SUM(F326:F392)</f>
        <v>1155000</v>
      </c>
      <c r="G393" s="12">
        <f>SUM(G326:G392)</f>
        <v>10025986.709999999</v>
      </c>
      <c r="H393" s="12">
        <f>SUM(H326:H392)</f>
        <v>15116216.689999998</v>
      </c>
    </row>
    <row r="394" spans="1:9" x14ac:dyDescent="0.2">
      <c r="C394" s="11"/>
      <c r="D394" s="11"/>
      <c r="E394" s="11"/>
      <c r="F394" s="11"/>
      <c r="G394" s="11"/>
      <c r="H394" s="11"/>
      <c r="I394" s="11"/>
    </row>
    <row r="395" spans="1:9" ht="13.5" thickBot="1" x14ac:dyDescent="0.25">
      <c r="B395" s="3" t="s">
        <v>328</v>
      </c>
      <c r="C395" s="25">
        <f>+C27+C228+C305+C245+C203+C323+C276+C296+C393</f>
        <v>43191906.329999998</v>
      </c>
      <c r="D395" s="25">
        <f>+D27+D228+D305+D245+D203+D323+D276+D296+D393</f>
        <v>10720413.359999999</v>
      </c>
      <c r="E395" s="25">
        <f>+E27+E228+E305+E245+E203+E323+E276+E296+E393</f>
        <v>18279365.067700002</v>
      </c>
      <c r="F395" s="25">
        <f>+F27+F228+F305+F245+F203+F323+F276+F296+F393</f>
        <v>1155000</v>
      </c>
      <c r="G395" s="25">
        <f>+G27+G228+G305+G245+G203+G323+G276+G296+G393</f>
        <v>17771690.07</v>
      </c>
      <c r="H395" s="25">
        <f>+H27+H228+H305+H245+H203+H323+H276+H296+H393</f>
        <v>91118374.827700004</v>
      </c>
    </row>
    <row r="396" spans="1:9" ht="13.5" thickTop="1" x14ac:dyDescent="0.2">
      <c r="C396" s="11"/>
      <c r="D396" s="11"/>
      <c r="E396" s="11"/>
      <c r="F396" s="11"/>
      <c r="G396" s="11"/>
      <c r="H396" s="11"/>
    </row>
    <row r="397" spans="1:9" x14ac:dyDescent="0.2">
      <c r="C397" s="17"/>
      <c r="D397" s="11"/>
      <c r="E397" s="11"/>
      <c r="F397" s="11"/>
      <c r="G397" s="11"/>
      <c r="H397" s="11"/>
    </row>
  </sheetData>
  <mergeCells count="3">
    <mergeCell ref="A1:H1"/>
    <mergeCell ref="A2:H2"/>
    <mergeCell ref="A3:H3"/>
  </mergeCells>
  <pageMargins left="0.32" right="0.75" top="0.26" bottom="0.39" header="0" footer="0"/>
  <pageSetup scale="49" fitToHeight="7" orientation="landscape" r:id="rId1"/>
  <headerFooter alignWithMargins="0">
    <oddFooter>&amp;L&amp;D&amp;R&amp;F</oddFooter>
  </headerFooter>
  <rowBreaks count="3" manualBreakCount="3">
    <brk id="111" max="10" man="1"/>
    <brk id="185" max="10" man="1"/>
    <brk id="2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WSU</cp:lastModifiedBy>
  <cp:lastPrinted>2018-01-02T19:56:42Z</cp:lastPrinted>
  <dcterms:created xsi:type="dcterms:W3CDTF">1998-10-16T18:20:16Z</dcterms:created>
  <dcterms:modified xsi:type="dcterms:W3CDTF">2018-03-15T19:12:26Z</dcterms:modified>
</cp:coreProperties>
</file>