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81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/Users/wu4301ts/Desktop/"/>
    </mc:Choice>
  </mc:AlternateContent>
  <xr:revisionPtr revIDLastSave="0" documentId="8_{A96C0FC3-D527-B746-A2D8-7DDCEC70D492}" xr6:coauthVersionLast="45" xr6:coauthVersionMax="45" xr10:uidLastSave="{00000000-0000-0000-0000-000000000000}"/>
  <bookViews>
    <workbookView xWindow="0" yWindow="460" windowWidth="28800" windowHeight="16240" xr2:uid="{00000000-000D-0000-FFFF-FFFF00000000}"/>
  </bookViews>
  <sheets>
    <sheet name="ORG" sheetId="7" r:id="rId1"/>
  </sheets>
  <definedNames>
    <definedName name="_xlnm.Print_Area" localSheetId="0">ORG!$A$2:$H$423</definedName>
    <definedName name="_xlnm.Print_Titles" localSheetId="0">ORG!$1:$5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272" i="7" l="1"/>
  <c r="G272" i="7"/>
  <c r="G26" i="7"/>
  <c r="D321" i="7" l="1"/>
  <c r="C145" i="7" l="1"/>
  <c r="C141" i="7"/>
  <c r="D248" i="7" l="1"/>
  <c r="D404" i="7" l="1"/>
  <c r="C176" i="7" l="1"/>
  <c r="C173" i="7"/>
  <c r="D277" i="7" l="1"/>
  <c r="D35" i="7" l="1"/>
  <c r="C30" i="7"/>
  <c r="C35" i="7" l="1"/>
  <c r="C248" i="7" l="1"/>
  <c r="D324" i="7" l="1"/>
  <c r="E210" i="7" l="1"/>
  <c r="H210" i="7" s="1"/>
  <c r="C404" i="7" l="1"/>
  <c r="C411" i="7" l="1"/>
  <c r="C100" i="7" l="1"/>
  <c r="C94" i="7" l="1"/>
  <c r="C97" i="7"/>
  <c r="C351" i="7" l="1"/>
  <c r="C402" i="7"/>
  <c r="E362" i="7"/>
  <c r="H362" i="7" s="1"/>
  <c r="C229" i="7" l="1"/>
  <c r="C184" i="7" l="1"/>
  <c r="C101" i="7"/>
  <c r="C160" i="7"/>
  <c r="C46" i="7" l="1"/>
  <c r="C171" i="7"/>
  <c r="C61" i="7"/>
  <c r="D56" i="7" l="1"/>
  <c r="E354" i="7" l="1"/>
  <c r="H354" i="7" s="1"/>
  <c r="E412" i="7" l="1"/>
  <c r="E405" i="7"/>
  <c r="E406" i="7"/>
  <c r="E407" i="7"/>
  <c r="E408" i="7"/>
  <c r="E409" i="7"/>
  <c r="E403" i="7"/>
  <c r="E399" i="7"/>
  <c r="E395" i="7"/>
  <c r="E381" i="7"/>
  <c r="E382" i="7"/>
  <c r="E383" i="7"/>
  <c r="E384" i="7"/>
  <c r="E385" i="7"/>
  <c r="E386" i="7"/>
  <c r="E387" i="7"/>
  <c r="E388" i="7"/>
  <c r="E389" i="7"/>
  <c r="E390" i="7"/>
  <c r="E391" i="7"/>
  <c r="E392" i="7"/>
  <c r="E393" i="7"/>
  <c r="E394" i="7"/>
  <c r="E380" i="7"/>
  <c r="E379" i="7"/>
  <c r="E378" i="7"/>
  <c r="E377" i="7"/>
  <c r="E376" i="7"/>
  <c r="E375" i="7"/>
  <c r="E374" i="7"/>
  <c r="E363" i="7"/>
  <c r="E364" i="7"/>
  <c r="E365" i="7"/>
  <c r="E366" i="7"/>
  <c r="E367" i="7"/>
  <c r="E368" i="7"/>
  <c r="E369" i="7"/>
  <c r="E370" i="7"/>
  <c r="E371" i="7"/>
  <c r="E372" i="7"/>
  <c r="E373" i="7"/>
  <c r="E361" i="7"/>
  <c r="E353" i="7"/>
  <c r="E355" i="7"/>
  <c r="E356" i="7"/>
  <c r="E357" i="7"/>
  <c r="E358" i="7"/>
  <c r="E359" i="7"/>
  <c r="E360" i="7"/>
  <c r="E352" i="7"/>
  <c r="E350" i="7"/>
  <c r="E349" i="7"/>
  <c r="E348" i="7"/>
  <c r="E347" i="7"/>
  <c r="E346" i="7"/>
  <c r="E345" i="7"/>
  <c r="E344" i="7"/>
  <c r="E341" i="7"/>
  <c r="E340" i="7"/>
  <c r="E351" i="7"/>
  <c r="E339" i="7"/>
  <c r="E321" i="7"/>
  <c r="E322" i="7"/>
  <c r="E323" i="7"/>
  <c r="E325" i="7"/>
  <c r="E326" i="7"/>
  <c r="E327" i="7"/>
  <c r="E328" i="7"/>
  <c r="E329" i="7"/>
  <c r="E330" i="7"/>
  <c r="E331" i="7"/>
  <c r="E332" i="7"/>
  <c r="E333" i="7"/>
  <c r="E334" i="7"/>
  <c r="E320" i="7"/>
  <c r="E297" i="7"/>
  <c r="E298" i="7"/>
  <c r="E299" i="7"/>
  <c r="E300" i="7"/>
  <c r="E301" i="7"/>
  <c r="E302" i="7"/>
  <c r="E303" i="7"/>
  <c r="E304" i="7"/>
  <c r="E305" i="7"/>
  <c r="E306" i="7"/>
  <c r="E307" i="7"/>
  <c r="E308" i="7"/>
  <c r="E309" i="7"/>
  <c r="E310" i="7"/>
  <c r="E311" i="7"/>
  <c r="E312" i="7"/>
  <c r="E313" i="7"/>
  <c r="E314" i="7"/>
  <c r="E315" i="7"/>
  <c r="E295" i="7"/>
  <c r="E276" i="7"/>
  <c r="E278" i="7"/>
  <c r="E279" i="7"/>
  <c r="E280" i="7"/>
  <c r="E281" i="7"/>
  <c r="E282" i="7"/>
  <c r="E283" i="7"/>
  <c r="E284" i="7"/>
  <c r="E285" i="7"/>
  <c r="E286" i="7"/>
  <c r="E287" i="7"/>
  <c r="E288" i="7"/>
  <c r="E289" i="7"/>
  <c r="E290" i="7"/>
  <c r="E275" i="7"/>
  <c r="E247" i="7"/>
  <c r="E248" i="7"/>
  <c r="E249" i="7"/>
  <c r="E250" i="7"/>
  <c r="E251" i="7"/>
  <c r="E252" i="7"/>
  <c r="E253" i="7"/>
  <c r="E254" i="7"/>
  <c r="E343" i="7"/>
  <c r="E255" i="7"/>
  <c r="E256" i="7"/>
  <c r="E257" i="7"/>
  <c r="E258" i="7"/>
  <c r="E259" i="7"/>
  <c r="E260" i="7"/>
  <c r="E261" i="7"/>
  <c r="E262" i="7"/>
  <c r="E263" i="7"/>
  <c r="E264" i="7"/>
  <c r="E265" i="7"/>
  <c r="E266" i="7"/>
  <c r="E267" i="7"/>
  <c r="E268" i="7"/>
  <c r="E269" i="7"/>
  <c r="E270" i="7"/>
  <c r="E245" i="7"/>
  <c r="E230" i="7"/>
  <c r="E231" i="7"/>
  <c r="E232" i="7"/>
  <c r="E233" i="7"/>
  <c r="E234" i="7"/>
  <c r="E235" i="7"/>
  <c r="E236" i="7"/>
  <c r="E342" i="7"/>
  <c r="E237" i="7"/>
  <c r="E238" i="7"/>
  <c r="E239" i="7"/>
  <c r="E240" i="7"/>
  <c r="E228" i="7"/>
  <c r="E203" i="7"/>
  <c r="E205" i="7"/>
  <c r="E206" i="7"/>
  <c r="E207" i="7"/>
  <c r="E208" i="7"/>
  <c r="E209" i="7"/>
  <c r="E211" i="7"/>
  <c r="E212" i="7"/>
  <c r="E214" i="7"/>
  <c r="E215" i="7"/>
  <c r="E216" i="7"/>
  <c r="E217" i="7"/>
  <c r="E218" i="7"/>
  <c r="E219" i="7"/>
  <c r="E220" i="7"/>
  <c r="E221" i="7"/>
  <c r="E222" i="7"/>
  <c r="E223" i="7"/>
  <c r="E202" i="7"/>
  <c r="E186" i="7"/>
  <c r="E187" i="7"/>
  <c r="E188" i="7"/>
  <c r="E189" i="7"/>
  <c r="E190" i="7"/>
  <c r="E191" i="7"/>
  <c r="E193" i="7"/>
  <c r="E194" i="7"/>
  <c r="E195" i="7"/>
  <c r="E179" i="7"/>
  <c r="E172" i="7"/>
  <c r="E173" i="7"/>
  <c r="E174" i="7"/>
  <c r="E175" i="7"/>
  <c r="E176" i="7"/>
  <c r="E177" i="7"/>
  <c r="E178" i="7"/>
  <c r="E170" i="7"/>
  <c r="E134" i="7"/>
  <c r="E135" i="7"/>
  <c r="E136" i="7"/>
  <c r="E137" i="7"/>
  <c r="E138" i="7"/>
  <c r="E139" i="7"/>
  <c r="E140" i="7"/>
  <c r="E141" i="7"/>
  <c r="E142" i="7"/>
  <c r="E143" i="7"/>
  <c r="E144" i="7"/>
  <c r="E145" i="7"/>
  <c r="E146" i="7"/>
  <c r="E147" i="7"/>
  <c r="E148" i="7"/>
  <c r="E149" i="7"/>
  <c r="E150" i="7"/>
  <c r="E151" i="7"/>
  <c r="E152" i="7"/>
  <c r="E153" i="7"/>
  <c r="E154" i="7"/>
  <c r="E155" i="7"/>
  <c r="E156" i="7"/>
  <c r="E157" i="7"/>
  <c r="E158" i="7"/>
  <c r="E159" i="7"/>
  <c r="E161" i="7"/>
  <c r="E162" i="7"/>
  <c r="E163" i="7"/>
  <c r="E164" i="7"/>
  <c r="E165" i="7"/>
  <c r="E133" i="7"/>
  <c r="E110" i="7"/>
  <c r="E111" i="7"/>
  <c r="E112" i="7"/>
  <c r="E113" i="7"/>
  <c r="E114" i="7"/>
  <c r="E115" i="7"/>
  <c r="E116" i="7"/>
  <c r="E117" i="7"/>
  <c r="E118" i="7"/>
  <c r="E119" i="7"/>
  <c r="E120" i="7"/>
  <c r="E121" i="7"/>
  <c r="E122" i="7"/>
  <c r="E123" i="7"/>
  <c r="E124" i="7"/>
  <c r="E125" i="7"/>
  <c r="E126" i="7"/>
  <c r="E127" i="7"/>
  <c r="E128" i="7"/>
  <c r="E109" i="7"/>
  <c r="E95" i="7"/>
  <c r="E96" i="7"/>
  <c r="E97" i="7"/>
  <c r="E98" i="7"/>
  <c r="E99" i="7"/>
  <c r="E102" i="7"/>
  <c r="E103" i="7"/>
  <c r="E104" i="7"/>
  <c r="E94" i="7"/>
  <c r="E87" i="7"/>
  <c r="E89" i="7"/>
  <c r="E86" i="7"/>
  <c r="E81" i="7"/>
  <c r="E79" i="7"/>
  <c r="E69" i="7"/>
  <c r="E70" i="7"/>
  <c r="E71" i="7"/>
  <c r="E72" i="7"/>
  <c r="E73" i="7"/>
  <c r="E67" i="7"/>
  <c r="E60" i="7"/>
  <c r="E62" i="7"/>
  <c r="E59" i="7"/>
  <c r="E30" i="7"/>
  <c r="E31" i="7"/>
  <c r="E32" i="7"/>
  <c r="E33" i="7"/>
  <c r="E34" i="7"/>
  <c r="E35" i="7"/>
  <c r="E36" i="7"/>
  <c r="E37" i="7"/>
  <c r="E38" i="7"/>
  <c r="E39" i="7"/>
  <c r="E40" i="7"/>
  <c r="E41" i="7"/>
  <c r="E42" i="7"/>
  <c r="E43" i="7"/>
  <c r="E44" i="7"/>
  <c r="E45" i="7"/>
  <c r="E47" i="7"/>
  <c r="E48" i="7"/>
  <c r="E49" i="7"/>
  <c r="E51" i="7"/>
  <c r="E52" i="7"/>
  <c r="E53" i="7"/>
  <c r="E54" i="7"/>
  <c r="E29" i="7"/>
  <c r="E9" i="7"/>
  <c r="E10" i="7"/>
  <c r="E11" i="7"/>
  <c r="E12" i="7"/>
  <c r="E13" i="7"/>
  <c r="E14" i="7"/>
  <c r="E15" i="7"/>
  <c r="E16" i="7"/>
  <c r="E17" i="7"/>
  <c r="E18" i="7"/>
  <c r="E19" i="7"/>
  <c r="E20" i="7"/>
  <c r="E21" i="7"/>
  <c r="E22" i="7"/>
  <c r="E23" i="7"/>
  <c r="E24" i="7"/>
  <c r="E8" i="7"/>
  <c r="D213" i="7" l="1"/>
  <c r="E213" i="7" s="1"/>
  <c r="E204" i="7"/>
  <c r="E404" i="7" l="1"/>
  <c r="E296" i="7" l="1"/>
  <c r="E277" i="7" l="1"/>
  <c r="E324" i="7" l="1"/>
  <c r="E246" i="7" l="1"/>
  <c r="E74" i="7" l="1"/>
  <c r="E68" i="7"/>
  <c r="E46" i="7" l="1"/>
  <c r="E192" i="7" l="1"/>
  <c r="E185" i="7" l="1"/>
  <c r="E61" i="7" l="1"/>
  <c r="E411" i="7" l="1"/>
  <c r="D64" i="7" l="1"/>
  <c r="F64" i="7"/>
  <c r="C64" i="7"/>
  <c r="E88" i="7" l="1"/>
  <c r="E229" i="7"/>
  <c r="E160" i="7" l="1"/>
  <c r="H30" i="7" l="1"/>
  <c r="C80" i="7"/>
  <c r="E80" i="7" s="1"/>
  <c r="E171" i="7" l="1"/>
  <c r="E402" i="7" l="1"/>
  <c r="E184" i="7" l="1"/>
  <c r="E100" i="7" l="1"/>
  <c r="E101" i="7" l="1"/>
  <c r="H399" i="7" l="1"/>
  <c r="H357" i="7" l="1"/>
  <c r="H255" i="7" l="1"/>
  <c r="F405" i="7" l="1"/>
  <c r="F415" i="7" s="1"/>
  <c r="H393" i="7" l="1"/>
  <c r="H392" i="7"/>
  <c r="H394" i="7"/>
  <c r="E401" i="7" l="1"/>
  <c r="E400" i="7"/>
  <c r="E398" i="7"/>
  <c r="E397" i="7"/>
  <c r="E396" i="7"/>
  <c r="D242" i="7"/>
  <c r="D83" i="7"/>
  <c r="F83" i="7"/>
  <c r="F336" i="7"/>
  <c r="C336" i="7"/>
  <c r="D336" i="7"/>
  <c r="F317" i="7"/>
  <c r="D317" i="7"/>
  <c r="C317" i="7"/>
  <c r="F292" i="7"/>
  <c r="C292" i="7"/>
  <c r="D272" i="7"/>
  <c r="C272" i="7"/>
  <c r="F242" i="7"/>
  <c r="F225" i="7"/>
  <c r="D225" i="7"/>
  <c r="C225" i="7"/>
  <c r="F197" i="7"/>
  <c r="D197" i="7"/>
  <c r="C197" i="7"/>
  <c r="F181" i="7"/>
  <c r="D181" i="7"/>
  <c r="F167" i="7"/>
  <c r="D167" i="7"/>
  <c r="C167" i="7"/>
  <c r="F130" i="7"/>
  <c r="D130" i="7"/>
  <c r="F106" i="7"/>
  <c r="D106" i="7"/>
  <c r="F91" i="7"/>
  <c r="D91" i="7"/>
  <c r="C91" i="7"/>
  <c r="F76" i="7"/>
  <c r="D76" i="7"/>
  <c r="C410" i="7"/>
  <c r="E410" i="7" s="1"/>
  <c r="F56" i="7"/>
  <c r="C50" i="7"/>
  <c r="E50" i="7" s="1"/>
  <c r="C83" i="7"/>
  <c r="F26" i="7"/>
  <c r="D26" i="7"/>
  <c r="C26" i="7"/>
  <c r="H413" i="7" l="1"/>
  <c r="G415" i="7"/>
  <c r="G64" i="7"/>
  <c r="E64" i="7"/>
  <c r="C415" i="7"/>
  <c r="H219" i="7"/>
  <c r="H379" i="7"/>
  <c r="E167" i="7"/>
  <c r="H402" i="7"/>
  <c r="H412" i="7"/>
  <c r="H324" i="7"/>
  <c r="H286" i="7"/>
  <c r="H308" i="7"/>
  <c r="H339" i="7"/>
  <c r="H341" i="7"/>
  <c r="H109" i="7"/>
  <c r="H376" i="7"/>
  <c r="H263" i="7"/>
  <c r="H327" i="7"/>
  <c r="H331" i="7"/>
  <c r="H349" i="7"/>
  <c r="H365" i="7"/>
  <c r="H383" i="7"/>
  <c r="H401" i="7"/>
  <c r="H377" i="7"/>
  <c r="G56" i="7"/>
  <c r="H79" i="7"/>
  <c r="H179" i="7"/>
  <c r="H356" i="7"/>
  <c r="H400" i="7"/>
  <c r="H245" i="7"/>
  <c r="H247" i="7"/>
  <c r="H170" i="7"/>
  <c r="H212" i="7"/>
  <c r="H216" i="7"/>
  <c r="H220" i="7"/>
  <c r="H222" i="7"/>
  <c r="H246" i="7"/>
  <c r="H280" i="7"/>
  <c r="H282" i="7"/>
  <c r="H290" i="7"/>
  <c r="E317" i="7"/>
  <c r="H314" i="7"/>
  <c r="H326" i="7"/>
  <c r="H405" i="7"/>
  <c r="H407" i="7"/>
  <c r="H184" i="7"/>
  <c r="H275" i="7"/>
  <c r="H133" i="7"/>
  <c r="H203" i="7"/>
  <c r="C76" i="7"/>
  <c r="H33" i="7"/>
  <c r="H35" i="7"/>
  <c r="H37" i="7"/>
  <c r="H410" i="7"/>
  <c r="H136" i="7"/>
  <c r="H138" i="7"/>
  <c r="C181" i="7"/>
  <c r="H391" i="7"/>
  <c r="H396" i="7"/>
  <c r="H164" i="7"/>
  <c r="H165" i="7"/>
  <c r="H364" i="7"/>
  <c r="H370" i="7"/>
  <c r="H380" i="7"/>
  <c r="H239" i="7"/>
  <c r="H36" i="7"/>
  <c r="H38" i="7"/>
  <c r="H46" i="7"/>
  <c r="H152" i="7"/>
  <c r="H192" i="7"/>
  <c r="H260" i="7"/>
  <c r="H264" i="7"/>
  <c r="H266" i="7"/>
  <c r="H276" i="7"/>
  <c r="H43" i="7"/>
  <c r="H45" i="7"/>
  <c r="H71" i="7"/>
  <c r="H73" i="7"/>
  <c r="H86" i="7"/>
  <c r="H88" i="7"/>
  <c r="H101" i="7"/>
  <c r="H141" i="7"/>
  <c r="H145" i="7"/>
  <c r="H188" i="7"/>
  <c r="H190" i="7"/>
  <c r="H334" i="7"/>
  <c r="H322" i="7"/>
  <c r="E26" i="7"/>
  <c r="H44" i="7"/>
  <c r="H53" i="7"/>
  <c r="H110" i="7"/>
  <c r="H112" i="7"/>
  <c r="H114" i="7"/>
  <c r="H178" i="7"/>
  <c r="H204" i="7"/>
  <c r="H206" i="7"/>
  <c r="H223" i="7"/>
  <c r="H254" i="7"/>
  <c r="H347" i="7"/>
  <c r="H352" i="7"/>
  <c r="H355" i="7"/>
  <c r="H358" i="7"/>
  <c r="H381" i="7"/>
  <c r="H406" i="7"/>
  <c r="H40" i="7"/>
  <c r="H96" i="7"/>
  <c r="H100" i="7"/>
  <c r="H235" i="7"/>
  <c r="H240" i="7"/>
  <c r="H249" i="7"/>
  <c r="H251" i="7"/>
  <c r="H269" i="7"/>
  <c r="H281" i="7"/>
  <c r="H283" i="7"/>
  <c r="H287" i="7"/>
  <c r="H325" i="7"/>
  <c r="H328" i="7"/>
  <c r="H386" i="7"/>
  <c r="H387" i="7"/>
  <c r="H389" i="7"/>
  <c r="H193" i="7"/>
  <c r="E225" i="7"/>
  <c r="H288" i="7"/>
  <c r="H306" i="7"/>
  <c r="H310" i="7"/>
  <c r="H312" i="7"/>
  <c r="H151" i="7"/>
  <c r="H155" i="7"/>
  <c r="H161" i="7"/>
  <c r="H185" i="7"/>
  <c r="H372" i="7"/>
  <c r="H171" i="7"/>
  <c r="E181" i="7"/>
  <c r="H375" i="7"/>
  <c r="H41" i="7"/>
  <c r="H124" i="7"/>
  <c r="H126" i="7"/>
  <c r="H209" i="7"/>
  <c r="H363" i="7"/>
  <c r="H397" i="7"/>
  <c r="H13" i="7"/>
  <c r="H15" i="7"/>
  <c r="H17" i="7"/>
  <c r="H19" i="7"/>
  <c r="H21" i="7"/>
  <c r="H24" i="7"/>
  <c r="H284" i="7"/>
  <c r="H408" i="7"/>
  <c r="H404" i="7"/>
  <c r="H231" i="7"/>
  <c r="H39" i="7"/>
  <c r="H104" i="7"/>
  <c r="H128" i="7"/>
  <c r="H177" i="7"/>
  <c r="H214" i="7"/>
  <c r="H218" i="7"/>
  <c r="H367" i="7"/>
  <c r="H330" i="7"/>
  <c r="C106" i="7"/>
  <c r="H22" i="7"/>
  <c r="H60" i="7"/>
  <c r="H69" i="7"/>
  <c r="H278" i="7"/>
  <c r="H285" i="7"/>
  <c r="H348" i="7"/>
  <c r="H350" i="7"/>
  <c r="H351" i="7"/>
  <c r="H353" i="7"/>
  <c r="H359" i="7"/>
  <c r="H368" i="7"/>
  <c r="H374" i="7"/>
  <c r="H382" i="7"/>
  <c r="G292" i="7"/>
  <c r="H277" i="7"/>
  <c r="E292" i="7"/>
  <c r="E91" i="7"/>
  <c r="H134" i="7"/>
  <c r="H140" i="7"/>
  <c r="H142" i="7"/>
  <c r="H144" i="7"/>
  <c r="H146" i="7"/>
  <c r="H159" i="7"/>
  <c r="H228" i="7"/>
  <c r="H257" i="7"/>
  <c r="H262" i="7"/>
  <c r="H297" i="7"/>
  <c r="H323" i="7"/>
  <c r="H329" i="7"/>
  <c r="H333" i="7"/>
  <c r="H340" i="7"/>
  <c r="H344" i="7"/>
  <c r="H385" i="7"/>
  <c r="H388" i="7"/>
  <c r="H390" i="7"/>
  <c r="H395" i="7"/>
  <c r="H398" i="7"/>
  <c r="H403" i="7"/>
  <c r="E336" i="7"/>
  <c r="H80" i="7"/>
  <c r="D292" i="7"/>
  <c r="H10" i="7"/>
  <c r="H18" i="7"/>
  <c r="H67" i="7"/>
  <c r="H74" i="7"/>
  <c r="H113" i="7"/>
  <c r="H117" i="7"/>
  <c r="H119" i="7"/>
  <c r="H121" i="7"/>
  <c r="H122" i="7"/>
  <c r="H125" i="7"/>
  <c r="H127" i="7"/>
  <c r="H186" i="7"/>
  <c r="H221" i="7"/>
  <c r="H68" i="7"/>
  <c r="H9" i="7"/>
  <c r="H52" i="7"/>
  <c r="H342" i="7"/>
  <c r="H373" i="7"/>
  <c r="H409" i="7"/>
  <c r="G83" i="7"/>
  <c r="H11" i="7"/>
  <c r="H62" i="7"/>
  <c r="H8" i="7"/>
  <c r="H23" i="7"/>
  <c r="H32" i="7"/>
  <c r="H34" i="7"/>
  <c r="H42" i="7"/>
  <c r="H54" i="7"/>
  <c r="H59" i="7"/>
  <c r="H61" i="7"/>
  <c r="H115" i="7"/>
  <c r="H120" i="7"/>
  <c r="H123" i="7"/>
  <c r="E242" i="7"/>
  <c r="H230" i="7"/>
  <c r="H232" i="7"/>
  <c r="H234" i="7"/>
  <c r="H236" i="7"/>
  <c r="H237" i="7"/>
  <c r="H248" i="7"/>
  <c r="H250" i="7"/>
  <c r="H252" i="7"/>
  <c r="H253" i="7"/>
  <c r="H343" i="7"/>
  <c r="H258" i="7"/>
  <c r="H259" i="7"/>
  <c r="H265" i="7"/>
  <c r="H267" i="7"/>
  <c r="H268" i="7"/>
  <c r="H270" i="7"/>
  <c r="H289" i="7"/>
  <c r="H295" i="7"/>
  <c r="H299" i="7"/>
  <c r="H301" i="7"/>
  <c r="H303" i="7"/>
  <c r="H305" i="7"/>
  <c r="H307" i="7"/>
  <c r="H309" i="7"/>
  <c r="H311" i="7"/>
  <c r="H313" i="7"/>
  <c r="H315" i="7"/>
  <c r="H321" i="7"/>
  <c r="H346" i="7"/>
  <c r="H366" i="7"/>
  <c r="H369" i="7"/>
  <c r="H371" i="7"/>
  <c r="H384" i="7"/>
  <c r="E130" i="7"/>
  <c r="H81" i="7"/>
  <c r="H360" i="7"/>
  <c r="H51" i="7"/>
  <c r="E76" i="7"/>
  <c r="H70" i="7"/>
  <c r="H72" i="7"/>
  <c r="H94" i="7"/>
  <c r="H102" i="7"/>
  <c r="H148" i="7"/>
  <c r="H157" i="7"/>
  <c r="H162" i="7"/>
  <c r="H163" i="7"/>
  <c r="H172" i="7"/>
  <c r="H174" i="7"/>
  <c r="H217" i="7"/>
  <c r="H296" i="7"/>
  <c r="H298" i="7"/>
  <c r="H300" i="7"/>
  <c r="H302" i="7"/>
  <c r="H304" i="7"/>
  <c r="H320" i="7"/>
  <c r="H279" i="7"/>
  <c r="C242" i="7"/>
  <c r="H229" i="7"/>
  <c r="H116" i="7"/>
  <c r="H50" i="7"/>
  <c r="C56" i="7"/>
  <c r="D415" i="7"/>
  <c r="G130" i="7"/>
  <c r="C130" i="7"/>
  <c r="H153" i="7"/>
  <c r="E106" i="7"/>
  <c r="E272" i="7"/>
  <c r="G317" i="7"/>
  <c r="H411" i="7"/>
  <c r="H98" i="7"/>
  <c r="H150" i="7"/>
  <c r="H261" i="7"/>
  <c r="H378" i="7"/>
  <c r="H12" i="7"/>
  <c r="H14" i="7"/>
  <c r="H16" i="7"/>
  <c r="H20" i="7"/>
  <c r="H87" i="7"/>
  <c r="H89" i="7"/>
  <c r="H202" i="7"/>
  <c r="H205" i="7"/>
  <c r="H207" i="7"/>
  <c r="H208" i="7"/>
  <c r="H211" i="7"/>
  <c r="H213" i="7"/>
  <c r="H215" i="7"/>
  <c r="H238" i="7"/>
  <c r="H361" i="7"/>
  <c r="H256" i="7"/>
  <c r="H118" i="7"/>
  <c r="H29" i="7"/>
  <c r="H48" i="7"/>
  <c r="H49" i="7"/>
  <c r="H95" i="7"/>
  <c r="H97" i="7"/>
  <c r="H99" i="7"/>
  <c r="H135" i="7"/>
  <c r="H137" i="7"/>
  <c r="H139" i="7"/>
  <c r="H143" i="7"/>
  <c r="H147" i="7"/>
  <c r="H149" i="7"/>
  <c r="H154" i="7"/>
  <c r="H156" i="7"/>
  <c r="H158" i="7"/>
  <c r="H175" i="7"/>
  <c r="H176" i="7"/>
  <c r="H189" i="7"/>
  <c r="H191" i="7"/>
  <c r="H194" i="7"/>
  <c r="H195" i="7"/>
  <c r="H332" i="7"/>
  <c r="G242" i="7"/>
  <c r="H233" i="7"/>
  <c r="G225" i="7"/>
  <c r="G197" i="7"/>
  <c r="H187" i="7"/>
  <c r="G181" i="7"/>
  <c r="H173" i="7"/>
  <c r="G167" i="7"/>
  <c r="H111" i="7"/>
  <c r="G106" i="7"/>
  <c r="H103" i="7"/>
  <c r="G91" i="7"/>
  <c r="G76" i="7"/>
  <c r="H272" i="7" l="1"/>
  <c r="H26" i="7"/>
  <c r="H345" i="7"/>
  <c r="H415" i="7" s="1"/>
  <c r="H64" i="7"/>
  <c r="E415" i="7"/>
  <c r="H160" i="7"/>
  <c r="H167" i="7" s="1"/>
  <c r="E83" i="7"/>
  <c r="G336" i="7"/>
  <c r="H31" i="7"/>
  <c r="E197" i="7"/>
  <c r="H83" i="7"/>
  <c r="H292" i="7"/>
  <c r="H106" i="7"/>
  <c r="H317" i="7"/>
  <c r="H336" i="7"/>
  <c r="H76" i="7"/>
  <c r="H130" i="7"/>
  <c r="H181" i="7"/>
  <c r="H197" i="7"/>
  <c r="H242" i="7"/>
  <c r="H225" i="7"/>
  <c r="H91" i="7"/>
  <c r="H47" i="7"/>
  <c r="E56" i="7"/>
  <c r="H56" i="7" l="1"/>
  <c r="H199" i="7" s="1"/>
  <c r="H417" i="7" s="1"/>
  <c r="C199" i="7"/>
  <c r="C417" i="7" s="1"/>
  <c r="F199" i="7"/>
  <c r="F417" i="7" s="1"/>
  <c r="D199" i="7"/>
  <c r="D417" i="7" s="1"/>
  <c r="E199" i="7"/>
  <c r="E417" i="7" s="1"/>
  <c r="G199" i="7"/>
  <c r="G417" i="7" s="1"/>
</calcChain>
</file>

<file path=xl/sharedStrings.xml><?xml version="1.0" encoding="utf-8"?>
<sst xmlns="http://schemas.openxmlformats.org/spreadsheetml/2006/main" count="386" uniqueCount="382">
  <si>
    <t xml:space="preserve"> </t>
  </si>
  <si>
    <t xml:space="preserve">PRESIDENT'S OFFICE </t>
  </si>
  <si>
    <t>TOTAL PRESIDENT'S OFFICE</t>
  </si>
  <si>
    <t>ATHLETICS</t>
  </si>
  <si>
    <t>TOTAL ATHLETICS</t>
  </si>
  <si>
    <t xml:space="preserve">COLLEGE OF BUSINESS </t>
  </si>
  <si>
    <t xml:space="preserve">COLLEGE OF EDUCATION </t>
  </si>
  <si>
    <t>COLLEGE OF LIBERAL ARTS</t>
  </si>
  <si>
    <t>COLLEGE OF SCIENCE &amp; ENGINEERING</t>
  </si>
  <si>
    <t xml:space="preserve">COLLEGE OF NURSING &amp; HEALTH </t>
  </si>
  <si>
    <t>MAINTENANCE</t>
  </si>
  <si>
    <t>TOTAL MAINTENANCE</t>
  </si>
  <si>
    <t>WSU ALL UNIVERSITY</t>
  </si>
  <si>
    <t>TOTAL WSU ALL UNIVERSITY</t>
  </si>
  <si>
    <t>UNIVERSITY ADVANCEMENT</t>
  </si>
  <si>
    <t>TOTAL UNIVERSITY ADVANCEMENT</t>
  </si>
  <si>
    <t>WINONA STATE UNIVERSITY</t>
  </si>
  <si>
    <t>SUBTOTAL ACADEMIC AFFAIRS ADMINISTRATION</t>
  </si>
  <si>
    <t>ACADEMIC AFFAIRS ADMINISTRATION</t>
  </si>
  <si>
    <t xml:space="preserve">INFORMATION TECHNOLOGY </t>
  </si>
  <si>
    <t>TOTAL INFORMATION TECHNOLOGY</t>
  </si>
  <si>
    <t>SUBTOTAL COLLEGE OF BUSINESS</t>
  </si>
  <si>
    <t>SUBTOTAL COLLEGE OF EDUCATION</t>
  </si>
  <si>
    <t>SUBTOTAL COLLEGE OF LIBERAL ARTS</t>
  </si>
  <si>
    <t>SUBTOTAL COLLEGE OF SCIENCE &amp; ENGINEERING</t>
  </si>
  <si>
    <t xml:space="preserve"> SUBTOTAL COLLEGE OF NURSING &amp; HEALTH</t>
  </si>
  <si>
    <t>SUMMARY OF TOTAL GENERAL FUND BUDGET</t>
  </si>
  <si>
    <t>COLLEGE LIBRARY</t>
  </si>
  <si>
    <t>SUBTOTAL COLLEGE LIBRARY</t>
  </si>
  <si>
    <t>TOTAL FINANCE AND ADMINISTRATIVE SERVICES</t>
  </si>
  <si>
    <t>TOTAL STUDENT LIFE AND DEVELOPMENT</t>
  </si>
  <si>
    <t>FINANCE AND ADMINISTRATIVE SERVICES</t>
  </si>
  <si>
    <t>Total Base Budget</t>
  </si>
  <si>
    <t>PRESIDENTS OFFICE</t>
  </si>
  <si>
    <t>CONVOCATION</t>
  </si>
  <si>
    <t>PRESIDENT'S SPECIAL  PROJECTS</t>
  </si>
  <si>
    <t>AFFIRMATIVE ACTION</t>
  </si>
  <si>
    <t>GRADUATE OFFICE</t>
  </si>
  <si>
    <t>GRANT &amp; SPONSORED PROJECTS OFFICE</t>
  </si>
  <si>
    <t>WSU CATALOGUE</t>
  </si>
  <si>
    <t>COMMENCEMENT</t>
  </si>
  <si>
    <t>VP ACADEMIC AFFAIRS</t>
  </si>
  <si>
    <t>FACULTY DEVELOPMENT</t>
  </si>
  <si>
    <t>RETIREE CENTER</t>
  </si>
  <si>
    <t>ROCHESTER ACADEMIC PROGRAM DEVELOPMENT</t>
  </si>
  <si>
    <t>ROCHESTER CENTER</t>
  </si>
  <si>
    <t>INTERNATIONAL STUDENTS</t>
  </si>
  <si>
    <t>ROCHESTER MARKETING PLAN</t>
  </si>
  <si>
    <t>ROCHESTER DIVERSITY/MULTICULTURAL</t>
  </si>
  <si>
    <t>ACADEMIC CONSULTANTS PROGRAM REVIEW</t>
  </si>
  <si>
    <t>ATHLETICS FACULTY REPRESENTATIVE</t>
  </si>
  <si>
    <t>LIBRARY OPERATIONS</t>
  </si>
  <si>
    <t>LIBRARY OPERATIONS (3210)</t>
  </si>
  <si>
    <t>LIBRARY ADMINISTRATION</t>
  </si>
  <si>
    <t>BUSINESS ADMINISTRATION</t>
  </si>
  <si>
    <t>ECONOMICS</t>
  </si>
  <si>
    <t>ACCOUNTING</t>
  </si>
  <si>
    <t>FINANCE</t>
  </si>
  <si>
    <t>MARKETING</t>
  </si>
  <si>
    <t>COLLEGE OF BUSINESS RESERVE</t>
  </si>
  <si>
    <t>DEAN OF BUSINESS</t>
  </si>
  <si>
    <t>ROCH ACCOUNTING</t>
  </si>
  <si>
    <t>ROCH BUSINESS ADMINISTRATION</t>
  </si>
  <si>
    <t>ROCHESTER FINANCE</t>
  </si>
  <si>
    <t>PHYSICAL EDUCATION &amp; SPORTS SCIENCE (PESS)</t>
  </si>
  <si>
    <t>RECREATION, TOURISM &amp; THERAPEUTIC RECREATION (RTTR)</t>
  </si>
  <si>
    <t>COUNSELOR EDUCATION</t>
  </si>
  <si>
    <t>SPECIAL EDUCATION</t>
  </si>
  <si>
    <t>DEAN OF EDUCATION</t>
  </si>
  <si>
    <t>COLLEGE OF EDUCATION RESERVE</t>
  </si>
  <si>
    <t>MAXWELL CHILDREN'S CENTER</t>
  </si>
  <si>
    <t>ROCH EDUCATION</t>
  </si>
  <si>
    <t>RESIDENTIAL COLLEGE</t>
  </si>
  <si>
    <t>PSYCHOLOGY</t>
  </si>
  <si>
    <t>ART GALLERY</t>
  </si>
  <si>
    <t>MUSIC</t>
  </si>
  <si>
    <t>STAGE MANAGEMENT</t>
  </si>
  <si>
    <t>PEP BAND</t>
  </si>
  <si>
    <t>COLLEGE OF LIBERAL ARTS RESERVE</t>
  </si>
  <si>
    <t>ENGLISH</t>
  </si>
  <si>
    <t>GEOGRAPHY</t>
  </si>
  <si>
    <t>HISTORY</t>
  </si>
  <si>
    <t>PHILOSOPHY</t>
  </si>
  <si>
    <t>POLITICAL SCIENCE</t>
  </si>
  <si>
    <t>ARTS MANAGEMENT</t>
  </si>
  <si>
    <t>CHILD ADVOCACY STUDIES</t>
  </si>
  <si>
    <t>CRIMINAL JUSTICE</t>
  </si>
  <si>
    <t>SOCIOLOGY</t>
  </si>
  <si>
    <t>SOCIAL WORK</t>
  </si>
  <si>
    <t>COMMUNICATION STUDIES</t>
  </si>
  <si>
    <t>THEATER/DANCE</t>
  </si>
  <si>
    <t>TV SERVICES</t>
  </si>
  <si>
    <t>MASS COMMUNICATIONS</t>
  </si>
  <si>
    <t>PRINT MEDIA LAB</t>
  </si>
  <si>
    <t>DEAN OF LIBERAL ARTS</t>
  </si>
  <si>
    <t>ROCHESTER CHILD ADVOCACY</t>
  </si>
  <si>
    <t>ROCH SOCIAL WORK</t>
  </si>
  <si>
    <t>ROCH MUSIC</t>
  </si>
  <si>
    <t>COLLEGE OF NURSING RESERVE</t>
  </si>
  <si>
    <t>NURSING</t>
  </si>
  <si>
    <t>HEALTH, EXERCISE, &amp; REHABILITATIVE SCIENCE</t>
  </si>
  <si>
    <t>MASTERS IN NURSING</t>
  </si>
  <si>
    <t>ROCHESTER NURSING</t>
  </si>
  <si>
    <t>ROCHESTER HEALTH, EXERCISE, &amp; REHABILITATIVE</t>
  </si>
  <si>
    <t>DEAN SCIENCE &amp; ENGINEERING</t>
  </si>
  <si>
    <t>GEOSCIENCE</t>
  </si>
  <si>
    <t>BIOLOGY</t>
  </si>
  <si>
    <t>CHEMISTRY</t>
  </si>
  <si>
    <t>COMPUTER SCIENCE</t>
  </si>
  <si>
    <t>MATH &amp; STATISTICS</t>
  </si>
  <si>
    <t>PHYSICS</t>
  </si>
  <si>
    <t>ROCH COMPUTER SCIENCE</t>
  </si>
  <si>
    <t>PRINTSHOP</t>
  </si>
  <si>
    <t>UNIVERSITY COMMUNICATIONS</t>
  </si>
  <si>
    <t>CURRENTS MAGAZINE</t>
  </si>
  <si>
    <t>UNIVERSITY ADVERTISING &amp; MARKETING</t>
  </si>
  <si>
    <t>SCHOLARSHIP ADMINISTRATION</t>
  </si>
  <si>
    <t>ANNUAL FUND/PHONATHON</t>
  </si>
  <si>
    <t>ITS OPERATIONS ADMINISTRATION</t>
  </si>
  <si>
    <t>TECH SUPPORT OPERATIONS</t>
  </si>
  <si>
    <t>ITS STAFF DEVELOPMENT</t>
  </si>
  <si>
    <t>FRESHMAN ORIENTATION</t>
  </si>
  <si>
    <t>ADMISSIONS</t>
  </si>
  <si>
    <t>CAREER SERVICES</t>
  </si>
  <si>
    <t>COUNSELING CENTER</t>
  </si>
  <si>
    <t>HEALTH &amp; WELLNESS CENTER</t>
  </si>
  <si>
    <t>STUDENT SERVICE ACCOMMODATION</t>
  </si>
  <si>
    <t>CROSS-CULTURAL OUTREACH</t>
  </si>
  <si>
    <t>STUDENT RESOURCE CENTER</t>
  </si>
  <si>
    <t>WARRIOR HUB</t>
  </si>
  <si>
    <t>WEST &amp; EAST CAMPUS BUSING</t>
  </si>
  <si>
    <t>TUTORING &amp; SUPPLEMENTAL INSTRUCTION</t>
  </si>
  <si>
    <t>INCLUSION AND DIVERSITY</t>
  </si>
  <si>
    <t>INTRAMURALS</t>
  </si>
  <si>
    <t>SUPPLY ROOM</t>
  </si>
  <si>
    <t>ATHLETIC TRAINING</t>
  </si>
  <si>
    <t>WOMEN'S TENNIS</t>
  </si>
  <si>
    <t>WOMEN'S BASKETBALL</t>
  </si>
  <si>
    <t>WOMEN'S CROSS COUNTRY</t>
  </si>
  <si>
    <t>WOMEN'S GOLF</t>
  </si>
  <si>
    <t>WOMEN'S GYMNASTICS</t>
  </si>
  <si>
    <t>WOMEN'S SOFTBALL</t>
  </si>
  <si>
    <t>WOMEN'S VOLLEYBALL</t>
  </si>
  <si>
    <t>WOMEN'S SOCCER</t>
  </si>
  <si>
    <t>WOMEN'S TRACK</t>
  </si>
  <si>
    <t>MEN'S BASKETBALL</t>
  </si>
  <si>
    <t>MEN'S BASEBALL</t>
  </si>
  <si>
    <t>MEN'S FOOTBALL</t>
  </si>
  <si>
    <t>MEN'S GOLF</t>
  </si>
  <si>
    <t>MEN'S TENNIS</t>
  </si>
  <si>
    <t>SECURITY SERVICES</t>
  </si>
  <si>
    <t>SAFETY</t>
  </si>
  <si>
    <t>VP FINANCE AND ADMINISTRATIVE SERVICES</t>
  </si>
  <si>
    <t>EMPLOYEE ACCOMODATION</t>
  </si>
  <si>
    <t>ENVIRONMENTAL SERVICES</t>
  </si>
  <si>
    <t>EMPLOYEE RECOGNITION</t>
  </si>
  <si>
    <t>PERKINS COLLECTION</t>
  </si>
  <si>
    <t>BUSINESS OFFICE</t>
  </si>
  <si>
    <t>HUMAN RESOURCES</t>
  </si>
  <si>
    <t>LEGAL AFFAIRS</t>
  </si>
  <si>
    <t>CLASSIFIED SEARCHES</t>
  </si>
  <si>
    <t>IMMIGRATION FEES</t>
  </si>
  <si>
    <t>GENERATORS</t>
  </si>
  <si>
    <t>IFO TRAVEL</t>
  </si>
  <si>
    <t>DEBT SERVICE</t>
  </si>
  <si>
    <t>IFO PROFESSIONAL IMPROVEMENT</t>
  </si>
  <si>
    <t>MEMBERSHIPS</t>
  </si>
  <si>
    <t>ATHLETIC SCHOLARSHIPS</t>
  </si>
  <si>
    <t>FINE ARTS SCHOLARSHIPS</t>
  </si>
  <si>
    <t>CREDIT CARD &amp; ACH FEES</t>
  </si>
  <si>
    <t>EXTERNAL TUITION WAIVER BEMEDJI</t>
  </si>
  <si>
    <t>EXTERNAL TUITION WAIVER MANKATO</t>
  </si>
  <si>
    <t>EXTERNAL TUITION WAIVER MOOREHEAD</t>
  </si>
  <si>
    <t>EXTERNAL TUITION WAIVER ST. CLOUD</t>
  </si>
  <si>
    <t>EXTERNAL TUITION WAIVER SOUTHWEST</t>
  </si>
  <si>
    <t>STATE WS MATCH-ROCHESTER</t>
  </si>
  <si>
    <t>WORKSTUDY-SUMMER USAGE</t>
  </si>
  <si>
    <t>ON-LINE CREDITS</t>
  </si>
  <si>
    <t>ASF PIF HOLDING</t>
  </si>
  <si>
    <t>RCTC ALLOCATION SUPPORT APPROPRIATION</t>
  </si>
  <si>
    <t>LEGAL COST - ATTORNEY GENERAL</t>
  </si>
  <si>
    <t>INSURANCE/TAX M&amp;E BUILDINGS</t>
  </si>
  <si>
    <t>ADMINISTRATIVE VACATION LIQUIDATIONS</t>
  </si>
  <si>
    <t>ALL UNIV SEVERANCE PAYOFF</t>
  </si>
  <si>
    <t>ALL UNIV VACATION PAYOFF</t>
  </si>
  <si>
    <t>EQUIPMENT HOLDING 4000</t>
  </si>
  <si>
    <t>ARTS ADMINISTRATION</t>
  </si>
  <si>
    <t>GLOBAL STUDIES &amp; WORLD LANGUAGES</t>
  </si>
  <si>
    <t>ROCHESTER GLOBAL STUDIES &amp; WORLD LANGUAGES</t>
  </si>
  <si>
    <t>ADMIN SEARCHES</t>
  </si>
  <si>
    <t>COMPUTER SUPPORT-ROCHESTER</t>
  </si>
  <si>
    <t>ROCHESTER ITV</t>
  </si>
  <si>
    <t>WELLNESS CENTER RENT</t>
  </si>
  <si>
    <t>FACILITIES RENTAL-SU</t>
  </si>
  <si>
    <t>ASF TRAVEL</t>
  </si>
  <si>
    <t>ROCHESTER PHYSICAL EDUCATION &amp; SPORTS SCIENCE (PESS)</t>
  </si>
  <si>
    <t>EDUCATION BUSINESS</t>
  </si>
  <si>
    <t>IPAR ANNUAL FEES</t>
  </si>
  <si>
    <t xml:space="preserve">IPAR </t>
  </si>
  <si>
    <t>ASSESSMENT INCENTIVES</t>
  </si>
  <si>
    <t>CREATIVE SERVICES</t>
  </si>
  <si>
    <t>EXTERNAL TUITION WAIVER METRO UNIV</t>
  </si>
  <si>
    <t>ADMINISTRATIVE PROFESSIONAL DEVELOPMENT</t>
  </si>
  <si>
    <t>ROCH COUNSELOR EDUCATION</t>
  </si>
  <si>
    <t xml:space="preserve">AACSB </t>
  </si>
  <si>
    <t>COMMON BOOK</t>
  </si>
  <si>
    <t>PRESIDENT'S HOLDING</t>
  </si>
  <si>
    <t>ENERGY PROJECT</t>
  </si>
  <si>
    <t>EMPLOYEE RELOCATION EXPENSE</t>
  </si>
  <si>
    <t>ACAD MTCE CUSTODIAL SERVICE</t>
  </si>
  <si>
    <t>FACILITIES ADMIN</t>
  </si>
  <si>
    <t>FACILITIES PLANNING &amp; CONSTRUCTION</t>
  </si>
  <si>
    <t>ACAD MTCE VEHICLE STUDENT HELP 0910</t>
  </si>
  <si>
    <t>MAIL ROOM/SHIP/REC/ADMIN</t>
  </si>
  <si>
    <t>ITS SECURITY</t>
  </si>
  <si>
    <t>ALUMNI  RELATIONS</t>
  </si>
  <si>
    <t>PRESIDENTIAL REIMBURSEMENT SALARY</t>
  </si>
  <si>
    <t>ROTC</t>
  </si>
  <si>
    <t>AMERICAN DEMOCRACTY PROJECT</t>
  </si>
  <si>
    <t>SIGNAGE</t>
  </si>
  <si>
    <t>MAPE COUNSELING CENTER PROFESSIONAL DEVELOPMENT</t>
  </si>
  <si>
    <t>IT PROJECT</t>
  </si>
  <si>
    <t>STUDENT CONDUCT &amp; CITIZENSHIP</t>
  </si>
  <si>
    <t xml:space="preserve">PSEO </t>
  </si>
  <si>
    <t>TRANSFER EVALUATION SYSTEM (TES)</t>
  </si>
  <si>
    <t>INT'L GRADUATE ASSISTANT/VISITOR</t>
  </si>
  <si>
    <t>EPMS -E BUILDER</t>
  </si>
  <si>
    <t xml:space="preserve">BLACKBOARD STAR ALERT EMERG </t>
  </si>
  <si>
    <t>LEADERSHIP EDUCATION</t>
  </si>
  <si>
    <t>ROCH LEADERSHIP EDUCATION</t>
  </si>
  <si>
    <t>ART &amp; DESIGN</t>
  </si>
  <si>
    <t>LEGAL STUDIES</t>
  </si>
  <si>
    <t>COMPOSITE MATERIALS ENGINEERING</t>
  </si>
  <si>
    <t>ACAD GROUNDS SERVICES</t>
  </si>
  <si>
    <t>VP ENROLLMENT MANAGEMENT &amp; STUDENT LIFE</t>
  </si>
  <si>
    <t>AOS ADVISING</t>
  </si>
  <si>
    <t>ROCHESTER RIVERSIDE BLD LEASE</t>
  </si>
  <si>
    <t>PARALEGAL ABA EXPENSE</t>
  </si>
  <si>
    <t>IFO SEARCHES</t>
  </si>
  <si>
    <t>ASF SEARCHES</t>
  </si>
  <si>
    <t>UNIVERSITY ADVANCEMENT OPERATIONS</t>
  </si>
  <si>
    <t>UNIVERSITY ADVANCEMENT FOUNDATION EVENTS</t>
  </si>
  <si>
    <t>VP UNIVERSITY ADVANCEMENT</t>
  </si>
  <si>
    <t>DEVELOPMENT SOFTWARE</t>
  </si>
  <si>
    <t>YOUNG ALUMNI</t>
  </si>
  <si>
    <t>DEVELOPMENT OPERATIONS</t>
  </si>
  <si>
    <t>DIRECTOR OF DEVELOPMENT 1</t>
  </si>
  <si>
    <t>DIRECTOR OF DEVELOPMENT 2</t>
  </si>
  <si>
    <t>DIRECTOR OF DEVELOPMENT 3</t>
  </si>
  <si>
    <t>DIRECTOR OF DEVELOPMENT 4</t>
  </si>
  <si>
    <t>ADULT CONTINUING EDUCATION DEPT</t>
  </si>
  <si>
    <t>SUSTAINABILITY</t>
  </si>
  <si>
    <t>STATE WORKSTUDY MATCH 0999</t>
  </si>
  <si>
    <t>FINANCIAL AID TITLE IV MATCH 0999</t>
  </si>
  <si>
    <t>ASSOC VP PROVOST/AVPAA</t>
  </si>
  <si>
    <t>GENDER BASED VIOLENCE</t>
  </si>
  <si>
    <t>WARRIOR SUCCESS CENTER</t>
  </si>
  <si>
    <t>RCTC CONTRACT FACILITIES</t>
  </si>
  <si>
    <t>UNEMPLOYMENT 0820</t>
  </si>
  <si>
    <t>WORKER'S COMPENSATION 0831</t>
  </si>
  <si>
    <t>WORKER'S COMPENSATON 0831</t>
  </si>
  <si>
    <t>EARLY SEPARATION SALARY HOLDING-ERI 0180</t>
  </si>
  <si>
    <t>RESIDENTIAL COLLEGE LEASE</t>
  </si>
  <si>
    <t>UTILITY SERVICE</t>
  </si>
  <si>
    <t>PRESIDENT'S SPECIAL EXPENSE</t>
  </si>
  <si>
    <t>PRESIDENT'S MONTHLY SPECIAL TRAVEL</t>
  </si>
  <si>
    <t>SEXUAL HARASSMENT EDUCATION</t>
  </si>
  <si>
    <t>ACCREDITATION/HLC</t>
  </si>
  <si>
    <t>INNOVATION INITIAL HOLDING</t>
  </si>
  <si>
    <t>ACADEMIC AFFAIR OPERATING BUDGET SUPPLEMENT</t>
  </si>
  <si>
    <t>ACE DIRECTOR WSU-R</t>
  </si>
  <si>
    <t>RETIREE SPECIAL EVENTS</t>
  </si>
  <si>
    <t>STUDENT RESEARCH HOLDING</t>
  </si>
  <si>
    <t>RCTC CONTRACT TECHNOLOGY REPLACEMENT</t>
  </si>
  <si>
    <t>ROCHESTER RESERVE FACULTY TRAVEL</t>
  </si>
  <si>
    <t>RECRUITMENT INTERNATIONAL</t>
  </si>
  <si>
    <t>ROCHESTER ACE</t>
  </si>
  <si>
    <t>RCTC CONTRACT SHARED SERVICES</t>
  </si>
  <si>
    <t>RCTC CONTRACT IT RESERVE</t>
  </si>
  <si>
    <t>TRAVEL STUDIES R &amp; D REVENUE MODEL</t>
  </si>
  <si>
    <t>ACE FALL &amp; SPRING EXTENSION CONTRACTS</t>
  </si>
  <si>
    <t>IFO PRESIDENT SALARY</t>
  </si>
  <si>
    <t>LIBRARY DEANS RESERVE</t>
  </si>
  <si>
    <t>EDUCATION ALLIANCE</t>
  </si>
  <si>
    <t>ROCH GRAD INDUCTION MATCH</t>
  </si>
  <si>
    <t xml:space="preserve"> KQAL M&amp;E</t>
  </si>
  <si>
    <t>WOMEN &amp; GENDER STUDIES</t>
  </si>
  <si>
    <t>DEAN OF NURSING &amp; HEALTH SCIENCE</t>
  </si>
  <si>
    <t>COLLEGE OF SCIENCE RESERVE</t>
  </si>
  <si>
    <t>ROCHESTER BIOLOGY</t>
  </si>
  <si>
    <t>WEB COMMUNICATIONS</t>
  </si>
  <si>
    <t>ITS GENERAL ACADEMIC</t>
  </si>
  <si>
    <t>INFRASTRUCTURE</t>
  </si>
  <si>
    <t>IT INFRASTRUCTURE</t>
  </si>
  <si>
    <t>CLASSROOM SUPPORT/MEDIA</t>
  </si>
  <si>
    <t>SUMMER APPEALS DEVELOPMENT</t>
  </si>
  <si>
    <t>REGISTRARS OFFICE</t>
  </si>
  <si>
    <t>STUDENT FINANCIAL AID</t>
  </si>
  <si>
    <t>FALL FAMILY DAY</t>
  </si>
  <si>
    <t>MNSCU SP ACCESS, OPPORTUNITY, SUCCESS INIT</t>
  </si>
  <si>
    <t>STUDENT COMMUNITY &amp; ENGAGEMENT</t>
  </si>
  <si>
    <t>DEAN OF STUDENTS</t>
  </si>
  <si>
    <t>MAINTENANCE &amp; SERVICE</t>
  </si>
  <si>
    <t>CUSTODIAL SERVICES</t>
  </si>
  <si>
    <t>GROUNDSKEEPING-STUDENT HELP</t>
  </si>
  <si>
    <t>ACAD MAINTENANCE SERVICES</t>
  </si>
  <si>
    <t>GENERAL R&amp;B</t>
  </si>
  <si>
    <t>MAINTENANCE R&amp;B</t>
  </si>
  <si>
    <t>ATHLETIC DIRECTOR HOLDING</t>
  </si>
  <si>
    <t>ATHLETICS DIRECTOR HOLDING (0940)</t>
  </si>
  <si>
    <t>ATHLETICS DIRECTOR HOLDING (7042)</t>
  </si>
  <si>
    <t>WOMEN'S ADM</t>
  </si>
  <si>
    <t>MEN'S ADM</t>
  </si>
  <si>
    <t>ATHLETICS SID</t>
  </si>
  <si>
    <t>STUDENT PAYROLL OFFICE</t>
  </si>
  <si>
    <t>FISCAL AFFAIRS CFO</t>
  </si>
  <si>
    <t>AUDIT EXPENSES WSU</t>
  </si>
  <si>
    <t>FACULTY/STAFF TRAINING &amp; DEVELOPMENT</t>
  </si>
  <si>
    <t>ROCHESTER ART &amp;  DESIGN</t>
  </si>
  <si>
    <t>ROCHESTER MATH  &amp; STATISTICS</t>
  </si>
  <si>
    <t>TLT SUPPLY</t>
  </si>
  <si>
    <t>ROCHESTER PROGRAM PROMO &amp; DEVELOPMENT</t>
  </si>
  <si>
    <t>UNIVERSITY INSURANCE DEDUCTIBLE CONTINGENCY</t>
  </si>
  <si>
    <t>ALL UNIV ACHIEVEMENT AWARDS MMA &amp; MAPE</t>
  </si>
  <si>
    <t>ALL UNIV ACHIEVEMENT MERIT/CONFIDENTIAL/MANAGER PLAN</t>
  </si>
  <si>
    <t>ASF EXCEPTIONAL ACHIEVEMENT INCENTIVE</t>
  </si>
  <si>
    <t>EMPLOYEE LEARNING MANAGEMENT (ELM) COMPLIANCE</t>
  </si>
  <si>
    <t>E-PROCUREMENT ANNUAL FEE</t>
  </si>
  <si>
    <t>BUSINESS PROCESS MGT SYSTEM (BPMS)</t>
  </si>
  <si>
    <t>TESTING SERVICES</t>
  </si>
  <si>
    <t>ENROLLMENT MANAGEMENT &amp; STUDENT LIFE</t>
  </si>
  <si>
    <t xml:space="preserve">ACE  </t>
  </si>
  <si>
    <t>SUBTOTAL ACE</t>
  </si>
  <si>
    <t>TOTAL ACADEMIC AFFAIRS</t>
  </si>
  <si>
    <t>WSU-ROCHESTER</t>
  </si>
  <si>
    <t>SUBTOTAL WSU-ROCHESTER</t>
  </si>
  <si>
    <t>SUBTOTAL GRADUATE OFFICE</t>
  </si>
  <si>
    <t>OFFSITE PROGRAM</t>
  </si>
  <si>
    <t>CENTER FOR COE CLINICAL PRACTICE</t>
  </si>
  <si>
    <t>HR TSM PROJECT</t>
  </si>
  <si>
    <t>HR JDMS (JOB DESCRIPTION MADE SIMPLE)</t>
  </si>
  <si>
    <t>NEXT GEN</t>
  </si>
  <si>
    <t>RESERVE ACADEMIC AFFAIRS (OT 0140), 4000</t>
  </si>
  <si>
    <t>RESERVE UNIVERSITY ADVANCEMENT (OT  0140), 4000</t>
  </si>
  <si>
    <t>RESERVE PRESIDENT (OT 0140), 4000</t>
  </si>
  <si>
    <t>INDIGENOUS PEOPLE DAY</t>
  </si>
  <si>
    <t>IFO ADJUNCT PROFESSIONAL IMPROVEMENT</t>
  </si>
  <si>
    <t>ALL UNIV PROMOTIONS - ATHLETICS</t>
  </si>
  <si>
    <t>ALL UNIV PROMOTIONS - ASF/IFO</t>
  </si>
  <si>
    <t>EARLY CHILD &amp; ELEM EDUCATION</t>
  </si>
  <si>
    <t>EDUCATION STUDIES</t>
  </si>
  <si>
    <t>ROCHESTER EDUCATION STUDIES</t>
  </si>
  <si>
    <t>ACADEMIC AFFAIRS HOLDING</t>
  </si>
  <si>
    <t>SUMMER SESSION SALARY</t>
  </si>
  <si>
    <t>SUMMER SESSION INCENTIVE ALLOCATION</t>
  </si>
  <si>
    <t>RESERVE FINANCE &amp; ADMIN (OT 0140 $6,120 &amp; 0150 $2,040), 4000</t>
  </si>
  <si>
    <t>AVP CENTER FOR GLOBAL EDUCATION</t>
  </si>
  <si>
    <t>FOR THE FISCAL YEAR ENDED JUNE 30, 2020</t>
  </si>
  <si>
    <t>FY2020 INITIAL INTERNAL BUDGET</t>
  </si>
  <si>
    <t>MNSCU CEMRS Room Scheduling Software</t>
  </si>
  <si>
    <t>HOBSON CONNECT CRM SOFTWARE</t>
  </si>
  <si>
    <t>SCHOLARSHIP HOLDING</t>
  </si>
  <si>
    <t>ALL UNIV $ REIMB PER MILE IFO</t>
  </si>
  <si>
    <t>ASF OVERTIME FLSA</t>
  </si>
  <si>
    <t>WAREHOUSE LEASE</t>
  </si>
  <si>
    <t>HEALTH SERVICES</t>
  </si>
  <si>
    <t>BOAT OPERATIONS</t>
  </si>
  <si>
    <t>RESERVE ENROLLMENT MANAGEMENT &amp; STUDENT (0140 $6,779), 4000</t>
  </si>
  <si>
    <t>SPECIAL SALARY IT (OT 0140 $3,485)</t>
  </si>
  <si>
    <t>MAINTENANCE &amp; SERVICE RESERVE (OT 0140 $4,427, 0150 $15,488)</t>
  </si>
  <si>
    <t xml:space="preserve">Unclassified </t>
  </si>
  <si>
    <t>Classified</t>
  </si>
  <si>
    <t>Fringe Benefits</t>
  </si>
  <si>
    <t>Equipment</t>
  </si>
  <si>
    <t xml:space="preserve">Operating </t>
  </si>
  <si>
    <t xml:space="preserve">GRADUATE ASSISTANT </t>
  </si>
  <si>
    <t>GRADUATE ASSISTANT  TUITION</t>
  </si>
  <si>
    <t xml:space="preserve">SALARY SETTLEMENT HOLDING </t>
  </si>
  <si>
    <t xml:space="preserve">ALL UNIV SICK LEAVE REPLACEMENT </t>
  </si>
  <si>
    <t>FRINGE BENEFIT HOLDING</t>
  </si>
  <si>
    <t xml:space="preserve">TUITION WAIVER EXPENSE </t>
  </si>
  <si>
    <t>TUITION BAD DEBT WRITEOFF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</si>
</sst>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6" formatCode="&quot;$&quot;#,##0_);[Red]\(&quot;$&quot;#,##0\)"/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</numFmts>
  <fonts count="6" x14ac:knownFonts="1">
    <font>
      <sz val="10"/>
      <name val="Times New Roman"/>
    </font>
    <font>
      <sz val="10"/>
      <name val="Times New Roman"/>
      <family val="1"/>
    </font>
    <font>
      <sz val="10"/>
      <name val="Cambria"/>
      <family val="1"/>
      <scheme val="major"/>
    </font>
    <font>
      <b/>
      <sz val="10"/>
      <name val="Cambria"/>
      <family val="1"/>
      <scheme val="major"/>
    </font>
    <font>
      <b/>
      <i/>
      <sz val="14"/>
      <name val="Cambria"/>
      <family val="1"/>
      <scheme val="major"/>
    </font>
    <font>
      <b/>
      <i/>
      <sz val="10"/>
      <name val="Calibri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</cellStyleXfs>
  <cellXfs count="23">
    <xf numFmtId="0" fontId="0" fillId="0" borderId="0" xfId="0"/>
    <xf numFmtId="0" fontId="2" fillId="0" borderId="0" xfId="0" applyFont="1"/>
    <xf numFmtId="0" fontId="2" fillId="0" borderId="0" xfId="0" applyFont="1" applyAlignment="1">
      <alignment wrapText="1"/>
    </xf>
    <xf numFmtId="38" fontId="2" fillId="0" borderId="0" xfId="0" applyNumberFormat="1" applyFont="1"/>
    <xf numFmtId="0" fontId="3" fillId="0" borderId="0" xfId="0" applyFont="1" applyAlignment="1">
      <alignment horizontal="center"/>
    </xf>
    <xf numFmtId="0" fontId="3" fillId="0" borderId="0" xfId="0" quotePrefix="1" applyFont="1" applyAlignment="1">
      <alignment horizontal="center"/>
    </xf>
    <xf numFmtId="0" fontId="3" fillId="0" borderId="0" xfId="0" quotePrefix="1" applyFont="1" applyAlignment="1">
      <alignment horizontal="left"/>
    </xf>
    <xf numFmtId="38" fontId="3" fillId="0" borderId="0" xfId="0" applyNumberFormat="1" applyFont="1"/>
    <xf numFmtId="6" fontId="2" fillId="0" borderId="0" xfId="2" applyNumberFormat="1" applyFont="1"/>
    <xf numFmtId="8" fontId="2" fillId="0" borderId="0" xfId="2" applyNumberFormat="1" applyFont="1"/>
    <xf numFmtId="8" fontId="2" fillId="0" borderId="0" xfId="0" applyNumberFormat="1" applyFont="1"/>
    <xf numFmtId="6" fontId="2" fillId="0" borderId="0" xfId="0" applyNumberFormat="1" applyFont="1"/>
    <xf numFmtId="6" fontId="2" fillId="0" borderId="2" xfId="0" applyNumberFormat="1" applyFont="1" applyBorder="1"/>
    <xf numFmtId="8" fontId="2" fillId="0" borderId="0" xfId="0" applyNumberFormat="1" applyFont="1" applyAlignment="1">
      <alignment horizontal="center"/>
    </xf>
    <xf numFmtId="0" fontId="4" fillId="0" borderId="0" xfId="0" applyFont="1"/>
    <xf numFmtId="43" fontId="2" fillId="0" borderId="0" xfId="1" applyFont="1"/>
    <xf numFmtId="43" fontId="2" fillId="0" borderId="0" xfId="0" applyNumberFormat="1" applyFont="1"/>
    <xf numFmtId="0" fontId="3" fillId="0" borderId="0" xfId="0" applyFont="1" applyAlignment="1">
      <alignment horizontal="center" wrapText="1"/>
    </xf>
    <xf numFmtId="8" fontId="3" fillId="0" borderId="0" xfId="0" applyNumberFormat="1" applyFont="1"/>
    <xf numFmtId="6" fontId="3" fillId="0" borderId="0" xfId="0" applyNumberFormat="1" applyFont="1"/>
    <xf numFmtId="6" fontId="2" fillId="0" borderId="2" xfId="2" applyNumberFormat="1" applyFont="1" applyBorder="1"/>
    <xf numFmtId="6" fontId="3" fillId="0" borderId="1" xfId="0" applyNumberFormat="1" applyFont="1" applyBorder="1"/>
    <xf numFmtId="0" fontId="5" fillId="0" borderId="0" xfId="0" applyFont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423"/>
  <sheetViews>
    <sheetView tabSelected="1" zoomScale="110" zoomScaleNormal="110" workbookViewId="0">
      <pane xSplit="2" ySplit="5" topLeftCell="C399" activePane="bottomRight" state="frozen"/>
      <selection pane="topRight" activeCell="C1" sqref="C1"/>
      <selection pane="bottomLeft" activeCell="A6" sqref="A6"/>
      <selection pane="bottomRight" activeCell="B412" sqref="B412"/>
    </sheetView>
  </sheetViews>
  <sheetFormatPr baseColWidth="10" defaultColWidth="9.3984375" defaultRowHeight="13" x14ac:dyDescent="0.15"/>
  <cols>
    <col min="1" max="1" width="10.19921875" style="1" bestFit="1" customWidth="1"/>
    <col min="2" max="2" width="71" style="3" customWidth="1"/>
    <col min="3" max="8" width="16" style="1" customWidth="1"/>
    <col min="9" max="9" width="12.59765625" style="1" bestFit="1" customWidth="1"/>
    <col min="10" max="10" width="13.3984375" style="1" bestFit="1" customWidth="1"/>
    <col min="11" max="12" width="9.3984375" style="1"/>
    <col min="13" max="13" width="9.796875" style="1" customWidth="1"/>
    <col min="14" max="16384" width="9.3984375" style="1"/>
  </cols>
  <sheetData>
    <row r="1" spans="1:8" s="14" customFormat="1" ht="18" x14ac:dyDescent="0.2">
      <c r="A1" s="22" t="s">
        <v>16</v>
      </c>
      <c r="B1" s="22"/>
      <c r="C1" s="22"/>
      <c r="D1" s="22"/>
      <c r="E1" s="22"/>
      <c r="F1" s="22"/>
      <c r="G1" s="22"/>
      <c r="H1" s="22"/>
    </row>
    <row r="2" spans="1:8" s="14" customFormat="1" ht="18" x14ac:dyDescent="0.2">
      <c r="A2" s="22" t="s">
        <v>26</v>
      </c>
      <c r="B2" s="22"/>
      <c r="C2" s="22"/>
      <c r="D2" s="22"/>
      <c r="E2" s="22"/>
      <c r="F2" s="22"/>
      <c r="G2" s="22"/>
      <c r="H2" s="22"/>
    </row>
    <row r="3" spans="1:8" s="14" customFormat="1" ht="18" x14ac:dyDescent="0.2">
      <c r="A3" s="22" t="s">
        <v>357</v>
      </c>
      <c r="B3" s="22"/>
      <c r="C3" s="22"/>
      <c r="D3" s="22"/>
      <c r="E3" s="22"/>
      <c r="F3" s="22"/>
      <c r="G3" s="22"/>
      <c r="H3" s="22"/>
    </row>
    <row r="4" spans="1:8" s="14" customFormat="1" ht="18" x14ac:dyDescent="0.2">
      <c r="A4" s="2"/>
      <c r="B4" s="2"/>
      <c r="C4" s="2"/>
      <c r="D4" s="2"/>
      <c r="E4" s="2"/>
      <c r="F4" s="2"/>
      <c r="G4" s="2"/>
      <c r="H4" s="2"/>
    </row>
    <row r="5" spans="1:8" s="2" customFormat="1" ht="45" customHeight="1" x14ac:dyDescent="0.15">
      <c r="C5" s="17" t="s">
        <v>370</v>
      </c>
      <c r="D5" s="17" t="s">
        <v>371</v>
      </c>
      <c r="E5" s="17" t="s">
        <v>372</v>
      </c>
      <c r="F5" s="17" t="s">
        <v>373</v>
      </c>
      <c r="G5" s="17" t="s">
        <v>374</v>
      </c>
      <c r="H5" s="17" t="s">
        <v>32</v>
      </c>
    </row>
    <row r="6" spans="1:8" x14ac:dyDescent="0.15">
      <c r="C6" s="4"/>
      <c r="D6" s="4"/>
      <c r="E6" s="4"/>
      <c r="F6" s="5"/>
      <c r="G6" s="6"/>
      <c r="H6" s="5"/>
    </row>
    <row r="7" spans="1:8" x14ac:dyDescent="0.15">
      <c r="B7" s="7" t="s">
        <v>1</v>
      </c>
      <c r="C7" s="9"/>
      <c r="D7" s="9"/>
      <c r="E7" s="3"/>
      <c r="F7" s="3"/>
      <c r="G7" s="7"/>
      <c r="H7" s="3"/>
    </row>
    <row r="8" spans="1:8" x14ac:dyDescent="0.15">
      <c r="A8" s="1">
        <v>215001</v>
      </c>
      <c r="B8" s="3" t="s">
        <v>33</v>
      </c>
      <c r="C8" s="8">
        <v>0</v>
      </c>
      <c r="D8" s="8">
        <v>112376.16</v>
      </c>
      <c r="E8" s="8">
        <f>SUM(C8:D8)*0.35</f>
        <v>39331.655999999995</v>
      </c>
      <c r="F8" s="8">
        <v>0</v>
      </c>
      <c r="G8" s="8">
        <v>22283</v>
      </c>
      <c r="H8" s="8">
        <f t="shared" ref="H8:H24" si="0">+C8+D8+E8+F8+G8</f>
        <v>173990.81599999999</v>
      </c>
    </row>
    <row r="9" spans="1:8" x14ac:dyDescent="0.15">
      <c r="A9" s="1">
        <v>215002</v>
      </c>
      <c r="B9" s="3" t="s">
        <v>264</v>
      </c>
      <c r="C9" s="8">
        <v>0</v>
      </c>
      <c r="D9" s="8">
        <v>0</v>
      </c>
      <c r="E9" s="8">
        <f t="shared" ref="E9:E24" si="1">SUM(C9:D9)*0.35</f>
        <v>0</v>
      </c>
      <c r="F9" s="8">
        <v>0</v>
      </c>
      <c r="G9" s="8">
        <v>5950</v>
      </c>
      <c r="H9" s="8">
        <f t="shared" si="0"/>
        <v>5950</v>
      </c>
    </row>
    <row r="10" spans="1:8" x14ac:dyDescent="0.15">
      <c r="A10" s="1">
        <v>215011</v>
      </c>
      <c r="B10" s="3" t="s">
        <v>265</v>
      </c>
      <c r="C10" s="8">
        <v>0</v>
      </c>
      <c r="D10" s="8">
        <v>0</v>
      </c>
      <c r="E10" s="8">
        <f t="shared" si="1"/>
        <v>0</v>
      </c>
      <c r="F10" s="8">
        <v>0</v>
      </c>
      <c r="G10" s="8">
        <v>15500</v>
      </c>
      <c r="H10" s="8">
        <f t="shared" si="0"/>
        <v>15500</v>
      </c>
    </row>
    <row r="11" spans="1:8" x14ac:dyDescent="0.15">
      <c r="A11" s="1">
        <v>215017</v>
      </c>
      <c r="B11" s="3" t="s">
        <v>34</v>
      </c>
      <c r="C11" s="8">
        <v>0</v>
      </c>
      <c r="D11" s="8">
        <v>0</v>
      </c>
      <c r="E11" s="8">
        <f t="shared" si="1"/>
        <v>0</v>
      </c>
      <c r="F11" s="8">
        <v>0</v>
      </c>
      <c r="G11" s="8">
        <v>17521.5</v>
      </c>
      <c r="H11" s="8">
        <f t="shared" si="0"/>
        <v>17521.5</v>
      </c>
    </row>
    <row r="12" spans="1:8" x14ac:dyDescent="0.15">
      <c r="A12" s="1">
        <v>215026</v>
      </c>
      <c r="B12" s="3" t="s">
        <v>35</v>
      </c>
      <c r="C12" s="8">
        <v>0</v>
      </c>
      <c r="D12" s="8">
        <v>0</v>
      </c>
      <c r="E12" s="8">
        <f t="shared" si="1"/>
        <v>0</v>
      </c>
      <c r="F12" s="8">
        <v>0</v>
      </c>
      <c r="G12" s="8">
        <v>36403</v>
      </c>
      <c r="H12" s="8">
        <f t="shared" si="0"/>
        <v>36403</v>
      </c>
    </row>
    <row r="13" spans="1:8" x14ac:dyDescent="0.15">
      <c r="A13" s="1">
        <v>215027</v>
      </c>
      <c r="B13" s="3" t="s">
        <v>344</v>
      </c>
      <c r="C13" s="11">
        <v>0</v>
      </c>
      <c r="D13" s="8">
        <v>2045</v>
      </c>
      <c r="E13" s="8">
        <f t="shared" si="1"/>
        <v>715.75</v>
      </c>
      <c r="F13" s="8">
        <v>20000</v>
      </c>
      <c r="G13" s="8">
        <v>11760</v>
      </c>
      <c r="H13" s="8">
        <f t="shared" si="0"/>
        <v>34520.75</v>
      </c>
    </row>
    <row r="14" spans="1:8" x14ac:dyDescent="0.15">
      <c r="A14" s="1">
        <v>215034</v>
      </c>
      <c r="B14" s="3" t="s">
        <v>208</v>
      </c>
      <c r="C14" s="11">
        <v>0</v>
      </c>
      <c r="D14" s="8">
        <v>0</v>
      </c>
      <c r="E14" s="8">
        <f t="shared" si="1"/>
        <v>0</v>
      </c>
      <c r="F14" s="11">
        <v>0</v>
      </c>
      <c r="G14" s="8">
        <v>20000</v>
      </c>
      <c r="H14" s="8">
        <f t="shared" si="0"/>
        <v>20000</v>
      </c>
    </row>
    <row r="15" spans="1:8" x14ac:dyDescent="0.15">
      <c r="A15" s="1">
        <v>215078</v>
      </c>
      <c r="B15" s="3" t="s">
        <v>238</v>
      </c>
      <c r="C15" s="11">
        <v>0</v>
      </c>
      <c r="D15" s="8">
        <v>0</v>
      </c>
      <c r="E15" s="8">
        <f t="shared" si="1"/>
        <v>0</v>
      </c>
      <c r="F15" s="11">
        <v>0</v>
      </c>
      <c r="G15" s="8">
        <v>30040</v>
      </c>
      <c r="H15" s="8">
        <f t="shared" si="0"/>
        <v>30040</v>
      </c>
    </row>
    <row r="16" spans="1:8" x14ac:dyDescent="0.15">
      <c r="A16" s="1">
        <v>215079</v>
      </c>
      <c r="B16" s="3" t="s">
        <v>161</v>
      </c>
      <c r="C16" s="11">
        <v>0</v>
      </c>
      <c r="D16" s="8">
        <v>0</v>
      </c>
      <c r="E16" s="8">
        <f t="shared" si="1"/>
        <v>0</v>
      </c>
      <c r="F16" s="11">
        <v>0</v>
      </c>
      <c r="G16" s="8">
        <v>15643</v>
      </c>
      <c r="H16" s="11">
        <f t="shared" si="0"/>
        <v>15643</v>
      </c>
    </row>
    <row r="17" spans="1:8" x14ac:dyDescent="0.15">
      <c r="A17" s="1">
        <v>215095</v>
      </c>
      <c r="B17" s="3" t="s">
        <v>239</v>
      </c>
      <c r="C17" s="11">
        <v>0</v>
      </c>
      <c r="D17" s="8">
        <v>0</v>
      </c>
      <c r="E17" s="8">
        <f t="shared" si="1"/>
        <v>0</v>
      </c>
      <c r="F17" s="11">
        <v>0</v>
      </c>
      <c r="G17" s="8">
        <v>17029</v>
      </c>
      <c r="H17" s="11">
        <f t="shared" si="0"/>
        <v>17029</v>
      </c>
    </row>
    <row r="18" spans="1:8" x14ac:dyDescent="0.15">
      <c r="A18" s="1">
        <v>215183</v>
      </c>
      <c r="B18" s="3" t="s">
        <v>206</v>
      </c>
      <c r="C18" s="11">
        <v>0</v>
      </c>
      <c r="D18" s="8">
        <v>0</v>
      </c>
      <c r="E18" s="8">
        <f t="shared" si="1"/>
        <v>0</v>
      </c>
      <c r="F18" s="11">
        <v>0</v>
      </c>
      <c r="G18" s="8">
        <v>30000</v>
      </c>
      <c r="H18" s="11">
        <f t="shared" si="0"/>
        <v>30000</v>
      </c>
    </row>
    <row r="19" spans="1:8" x14ac:dyDescent="0.15">
      <c r="A19" s="1">
        <v>216010</v>
      </c>
      <c r="B19" s="3" t="s">
        <v>189</v>
      </c>
      <c r="C19" s="11">
        <v>0</v>
      </c>
      <c r="D19" s="8">
        <v>0</v>
      </c>
      <c r="E19" s="8">
        <f t="shared" si="1"/>
        <v>0</v>
      </c>
      <c r="F19" s="11">
        <v>0</v>
      </c>
      <c r="G19" s="8">
        <v>20000</v>
      </c>
      <c r="H19" s="8">
        <f t="shared" si="0"/>
        <v>20000</v>
      </c>
    </row>
    <row r="20" spans="1:8" x14ac:dyDescent="0.15">
      <c r="A20" s="1">
        <v>216013</v>
      </c>
      <c r="B20" s="3" t="s">
        <v>36</v>
      </c>
      <c r="C20" s="8">
        <v>102915.54</v>
      </c>
      <c r="D20" s="8">
        <v>58777</v>
      </c>
      <c r="E20" s="8">
        <f t="shared" si="1"/>
        <v>56592.388999999988</v>
      </c>
      <c r="F20" s="8">
        <v>0</v>
      </c>
      <c r="G20" s="8">
        <v>12813.5</v>
      </c>
      <c r="H20" s="8">
        <f t="shared" si="0"/>
        <v>231098.42899999997</v>
      </c>
    </row>
    <row r="21" spans="1:8" x14ac:dyDescent="0.15">
      <c r="A21" s="1">
        <v>216022</v>
      </c>
      <c r="B21" s="3" t="s">
        <v>159</v>
      </c>
      <c r="C21" s="8">
        <v>0</v>
      </c>
      <c r="D21" s="8">
        <v>72788</v>
      </c>
      <c r="E21" s="8">
        <f t="shared" si="1"/>
        <v>25475.8</v>
      </c>
      <c r="F21" s="11">
        <v>0</v>
      </c>
      <c r="G21" s="8">
        <v>3000</v>
      </c>
      <c r="H21" s="11">
        <f t="shared" si="0"/>
        <v>101263.8</v>
      </c>
    </row>
    <row r="22" spans="1:8" x14ac:dyDescent="0.15">
      <c r="A22" s="1">
        <v>216023</v>
      </c>
      <c r="B22" s="3" t="s">
        <v>160</v>
      </c>
      <c r="C22" s="11">
        <v>0</v>
      </c>
      <c r="D22" s="11">
        <v>0</v>
      </c>
      <c r="E22" s="8">
        <f t="shared" si="1"/>
        <v>0</v>
      </c>
      <c r="F22" s="11">
        <v>0</v>
      </c>
      <c r="G22" s="8">
        <v>6500</v>
      </c>
      <c r="H22" s="8">
        <f t="shared" si="0"/>
        <v>6500</v>
      </c>
    </row>
    <row r="23" spans="1:8" x14ac:dyDescent="0.15">
      <c r="A23" s="1">
        <v>216026</v>
      </c>
      <c r="B23" s="3" t="s">
        <v>255</v>
      </c>
      <c r="C23" s="11">
        <v>6670</v>
      </c>
      <c r="D23" s="11">
        <v>0</v>
      </c>
      <c r="E23" s="8">
        <f t="shared" si="1"/>
        <v>2334.5</v>
      </c>
      <c r="F23" s="11">
        <v>0</v>
      </c>
      <c r="G23" s="8">
        <v>6730</v>
      </c>
      <c r="H23" s="8">
        <f t="shared" si="0"/>
        <v>15734.5</v>
      </c>
    </row>
    <row r="24" spans="1:8" x14ac:dyDescent="0.15">
      <c r="A24" s="1">
        <v>216095</v>
      </c>
      <c r="B24" s="3" t="s">
        <v>266</v>
      </c>
      <c r="C24" s="11">
        <v>0</v>
      </c>
      <c r="D24" s="11">
        <v>0</v>
      </c>
      <c r="E24" s="8">
        <f t="shared" si="1"/>
        <v>0</v>
      </c>
      <c r="F24" s="11">
        <v>0</v>
      </c>
      <c r="G24" s="8">
        <v>11412</v>
      </c>
      <c r="H24" s="11">
        <f t="shared" si="0"/>
        <v>11412</v>
      </c>
    </row>
    <row r="25" spans="1:8" x14ac:dyDescent="0.15">
      <c r="C25" s="11"/>
      <c r="D25" s="11"/>
      <c r="E25" s="11"/>
      <c r="F25" s="11"/>
      <c r="G25" s="11"/>
      <c r="H25" s="11"/>
    </row>
    <row r="26" spans="1:8" x14ac:dyDescent="0.15">
      <c r="B26" s="3" t="s">
        <v>2</v>
      </c>
      <c r="C26" s="12">
        <f>SUM(C8:C25)</f>
        <v>109585.54</v>
      </c>
      <c r="D26" s="12">
        <f>SUM(D8:D25)</f>
        <v>245986.16</v>
      </c>
      <c r="E26" s="12">
        <f>SUM(E8:E25)</f>
        <v>124450.09499999999</v>
      </c>
      <c r="F26" s="12">
        <f>SUM(F8:F25)</f>
        <v>20000</v>
      </c>
      <c r="G26" s="12">
        <f t="shared" ref="G26:H26" si="2">SUM(G8:G25)</f>
        <v>282585</v>
      </c>
      <c r="H26" s="12">
        <f t="shared" si="2"/>
        <v>782606.79500000004</v>
      </c>
    </row>
    <row r="27" spans="1:8" x14ac:dyDescent="0.15">
      <c r="C27" s="8"/>
      <c r="D27" s="13"/>
      <c r="E27" s="13"/>
      <c r="F27" s="11"/>
      <c r="G27" s="10"/>
      <c r="H27" s="10"/>
    </row>
    <row r="28" spans="1:8" x14ac:dyDescent="0.15">
      <c r="B28" s="7" t="s">
        <v>18</v>
      </c>
      <c r="C28" s="10"/>
      <c r="D28" s="10"/>
      <c r="E28" s="10"/>
      <c r="F28" s="11"/>
      <c r="G28" s="18"/>
      <c r="H28" s="10"/>
    </row>
    <row r="29" spans="1:8" x14ac:dyDescent="0.15">
      <c r="A29" s="1">
        <v>210035</v>
      </c>
      <c r="B29" s="3" t="s">
        <v>217</v>
      </c>
      <c r="C29" s="8">
        <v>0</v>
      </c>
      <c r="D29" s="8">
        <v>0</v>
      </c>
      <c r="E29" s="8">
        <f>SUM(C29:D29)*0.35</f>
        <v>0</v>
      </c>
      <c r="F29" s="11">
        <v>0</v>
      </c>
      <c r="G29" s="11">
        <v>15903</v>
      </c>
      <c r="H29" s="8">
        <f t="shared" ref="H29:H54" si="3">+C29+D29+E29+F29+G29</f>
        <v>15903</v>
      </c>
    </row>
    <row r="30" spans="1:8" x14ac:dyDescent="0.15">
      <c r="A30" s="1">
        <v>210073</v>
      </c>
      <c r="B30" s="3" t="s">
        <v>352</v>
      </c>
      <c r="C30" s="8">
        <f>92303.5-67329.5-9640-1289-1607</f>
        <v>12438</v>
      </c>
      <c r="D30" s="8">
        <v>0</v>
      </c>
      <c r="E30" s="8">
        <f t="shared" ref="E30:E54" si="4">SUM(C30:D30)*0.35</f>
        <v>4353.2999999999993</v>
      </c>
      <c r="F30" s="11">
        <v>0</v>
      </c>
      <c r="G30" s="11">
        <v>0</v>
      </c>
      <c r="H30" s="8">
        <f t="shared" si="3"/>
        <v>16791.3</v>
      </c>
    </row>
    <row r="31" spans="1:8" x14ac:dyDescent="0.15">
      <c r="A31" s="1">
        <v>210075</v>
      </c>
      <c r="B31" s="3" t="s">
        <v>269</v>
      </c>
      <c r="C31" s="8">
        <v>0</v>
      </c>
      <c r="D31" s="8">
        <v>0</v>
      </c>
      <c r="E31" s="8">
        <f t="shared" si="4"/>
        <v>0</v>
      </c>
      <c r="F31" s="8">
        <v>0</v>
      </c>
      <c r="G31" s="11">
        <v>174839</v>
      </c>
      <c r="H31" s="8">
        <f t="shared" si="3"/>
        <v>174839</v>
      </c>
    </row>
    <row r="32" spans="1:8" x14ac:dyDescent="0.15">
      <c r="A32" s="1">
        <v>210076</v>
      </c>
      <c r="B32" s="3" t="s">
        <v>267</v>
      </c>
      <c r="C32" s="8">
        <v>0</v>
      </c>
      <c r="D32" s="8">
        <v>0</v>
      </c>
      <c r="E32" s="8">
        <f t="shared" si="4"/>
        <v>0</v>
      </c>
      <c r="F32" s="8">
        <v>0</v>
      </c>
      <c r="G32" s="11">
        <v>10029</v>
      </c>
      <c r="H32" s="8">
        <f t="shared" si="3"/>
        <v>10029</v>
      </c>
    </row>
    <row r="33" spans="1:8" x14ac:dyDescent="0.15">
      <c r="A33" s="1">
        <v>210314</v>
      </c>
      <c r="B33" s="3" t="s">
        <v>199</v>
      </c>
      <c r="C33" s="8">
        <v>0</v>
      </c>
      <c r="D33" s="8">
        <v>0</v>
      </c>
      <c r="E33" s="8">
        <f t="shared" si="4"/>
        <v>0</v>
      </c>
      <c r="F33" s="8">
        <v>0</v>
      </c>
      <c r="G33" s="11">
        <v>5000</v>
      </c>
      <c r="H33" s="8">
        <f t="shared" si="3"/>
        <v>5000</v>
      </c>
    </row>
    <row r="34" spans="1:8" x14ac:dyDescent="0.15">
      <c r="A34" s="1">
        <v>210316</v>
      </c>
      <c r="B34" s="3" t="s">
        <v>197</v>
      </c>
      <c r="C34" s="8">
        <v>0</v>
      </c>
      <c r="D34" s="8">
        <v>0</v>
      </c>
      <c r="E34" s="8">
        <f t="shared" si="4"/>
        <v>0</v>
      </c>
      <c r="F34" s="8">
        <v>0</v>
      </c>
      <c r="G34" s="11">
        <v>13000</v>
      </c>
      <c r="H34" s="8">
        <f t="shared" si="3"/>
        <v>13000</v>
      </c>
    </row>
    <row r="35" spans="1:8" x14ac:dyDescent="0.15">
      <c r="A35" s="1">
        <v>210320</v>
      </c>
      <c r="B35" s="3" t="s">
        <v>198</v>
      </c>
      <c r="C35" s="8">
        <f>86209</f>
        <v>86209</v>
      </c>
      <c r="D35" s="8">
        <f>103607+92601.84+1607+20300+48298</f>
        <v>266413.83999999997</v>
      </c>
      <c r="E35" s="8">
        <f t="shared" si="4"/>
        <v>123417.99399999998</v>
      </c>
      <c r="F35" s="8">
        <v>0</v>
      </c>
      <c r="G35" s="11">
        <v>22750</v>
      </c>
      <c r="H35" s="8">
        <f t="shared" si="3"/>
        <v>498790.83399999992</v>
      </c>
    </row>
    <row r="36" spans="1:8" x14ac:dyDescent="0.15">
      <c r="A36" s="1">
        <v>210450</v>
      </c>
      <c r="B36" s="3" t="s">
        <v>38</v>
      </c>
      <c r="C36" s="8">
        <v>75197</v>
      </c>
      <c r="D36" s="8">
        <v>0</v>
      </c>
      <c r="E36" s="8">
        <f t="shared" si="4"/>
        <v>26318.949999999997</v>
      </c>
      <c r="F36" s="8">
        <v>0</v>
      </c>
      <c r="G36" s="11">
        <v>2051</v>
      </c>
      <c r="H36" s="8">
        <f t="shared" si="3"/>
        <v>103566.95</v>
      </c>
    </row>
    <row r="37" spans="1:8" x14ac:dyDescent="0.15">
      <c r="A37" s="1">
        <v>213006</v>
      </c>
      <c r="B37" s="3" t="s">
        <v>39</v>
      </c>
      <c r="C37" s="8">
        <v>0</v>
      </c>
      <c r="D37" s="8">
        <v>0</v>
      </c>
      <c r="E37" s="8">
        <f t="shared" si="4"/>
        <v>0</v>
      </c>
      <c r="F37" s="8">
        <v>0</v>
      </c>
      <c r="G37" s="11">
        <v>23250</v>
      </c>
      <c r="H37" s="8">
        <f t="shared" si="3"/>
        <v>23250</v>
      </c>
    </row>
    <row r="38" spans="1:8" x14ac:dyDescent="0.15">
      <c r="A38" s="1">
        <v>213007</v>
      </c>
      <c r="B38" s="3" t="s">
        <v>40</v>
      </c>
      <c r="C38" s="8">
        <v>0</v>
      </c>
      <c r="D38" s="8">
        <v>0</v>
      </c>
      <c r="E38" s="8">
        <f t="shared" si="4"/>
        <v>0</v>
      </c>
      <c r="F38" s="8">
        <v>0</v>
      </c>
      <c r="G38" s="11">
        <v>11915</v>
      </c>
      <c r="H38" s="8">
        <f t="shared" si="3"/>
        <v>11915</v>
      </c>
    </row>
    <row r="39" spans="1:8" x14ac:dyDescent="0.15">
      <c r="A39" s="1">
        <v>214022</v>
      </c>
      <c r="B39" s="3" t="s">
        <v>268</v>
      </c>
      <c r="C39" s="8">
        <v>0</v>
      </c>
      <c r="D39" s="8">
        <v>0</v>
      </c>
      <c r="E39" s="8">
        <f t="shared" si="4"/>
        <v>0</v>
      </c>
      <c r="F39" s="8">
        <v>0</v>
      </c>
      <c r="G39" s="11">
        <v>75000</v>
      </c>
      <c r="H39" s="8">
        <f t="shared" si="3"/>
        <v>75000</v>
      </c>
    </row>
    <row r="40" spans="1:8" x14ac:dyDescent="0.15">
      <c r="A40" s="1">
        <v>215005</v>
      </c>
      <c r="B40" s="3" t="s">
        <v>41</v>
      </c>
      <c r="C40" s="8">
        <v>191955</v>
      </c>
      <c r="D40" s="8">
        <v>105726.44</v>
      </c>
      <c r="E40" s="8">
        <f t="shared" si="4"/>
        <v>104188.504</v>
      </c>
      <c r="F40" s="8">
        <v>0</v>
      </c>
      <c r="G40" s="11">
        <v>20139</v>
      </c>
      <c r="H40" s="8">
        <f t="shared" si="3"/>
        <v>422008.94400000002</v>
      </c>
    </row>
    <row r="41" spans="1:8" x14ac:dyDescent="0.15">
      <c r="A41" s="1">
        <v>215007</v>
      </c>
      <c r="B41" s="3" t="s">
        <v>342</v>
      </c>
      <c r="C41" s="8">
        <v>11816</v>
      </c>
      <c r="D41" s="8">
        <v>5672</v>
      </c>
      <c r="E41" s="8">
        <f t="shared" si="4"/>
        <v>6120.7999999999993</v>
      </c>
      <c r="F41" s="8">
        <v>190000</v>
      </c>
      <c r="G41" s="11">
        <v>21950</v>
      </c>
      <c r="H41" s="8">
        <f t="shared" si="3"/>
        <v>235558.8</v>
      </c>
    </row>
    <row r="42" spans="1:8" x14ac:dyDescent="0.15">
      <c r="A42" s="1">
        <v>215016</v>
      </c>
      <c r="B42" s="3" t="s">
        <v>42</v>
      </c>
      <c r="C42" s="8">
        <v>4096</v>
      </c>
      <c r="D42" s="8">
        <v>0</v>
      </c>
      <c r="E42" s="8">
        <f t="shared" si="4"/>
        <v>1433.6</v>
      </c>
      <c r="F42" s="8">
        <v>0</v>
      </c>
      <c r="G42" s="11">
        <v>10790</v>
      </c>
      <c r="H42" s="8">
        <f t="shared" si="3"/>
        <v>16319.6</v>
      </c>
    </row>
    <row r="43" spans="1:8" x14ac:dyDescent="0.15">
      <c r="A43" s="1">
        <v>215033</v>
      </c>
      <c r="B43" s="3" t="s">
        <v>271</v>
      </c>
      <c r="C43" s="8">
        <v>0</v>
      </c>
      <c r="D43" s="8">
        <v>0</v>
      </c>
      <c r="E43" s="8">
        <f t="shared" si="4"/>
        <v>0</v>
      </c>
      <c r="F43" s="11">
        <v>0</v>
      </c>
      <c r="G43" s="11">
        <v>3300</v>
      </c>
      <c r="H43" s="11">
        <f t="shared" si="3"/>
        <v>3300</v>
      </c>
    </row>
    <row r="44" spans="1:8" x14ac:dyDescent="0.15">
      <c r="A44" s="1">
        <v>215038</v>
      </c>
      <c r="B44" s="3" t="s">
        <v>127</v>
      </c>
      <c r="C44" s="8">
        <v>0</v>
      </c>
      <c r="D44" s="8">
        <v>0</v>
      </c>
      <c r="E44" s="8">
        <f t="shared" si="4"/>
        <v>0</v>
      </c>
      <c r="F44" s="11">
        <v>0</v>
      </c>
      <c r="G44" s="11">
        <v>3188</v>
      </c>
      <c r="H44" s="11">
        <f t="shared" si="3"/>
        <v>3188</v>
      </c>
    </row>
    <row r="45" spans="1:8" x14ac:dyDescent="0.15">
      <c r="A45" s="1">
        <v>215039</v>
      </c>
      <c r="B45" s="3" t="s">
        <v>43</v>
      </c>
      <c r="C45" s="8">
        <v>43693.04</v>
      </c>
      <c r="D45" s="8">
        <v>23223.64</v>
      </c>
      <c r="E45" s="8">
        <f t="shared" si="4"/>
        <v>23420.837999999996</v>
      </c>
      <c r="F45" s="8">
        <v>0</v>
      </c>
      <c r="G45" s="11">
        <v>19328</v>
      </c>
      <c r="H45" s="8">
        <f t="shared" si="3"/>
        <v>109665.51799999998</v>
      </c>
    </row>
    <row r="46" spans="1:8" x14ac:dyDescent="0.15">
      <c r="A46" s="1">
        <v>215044</v>
      </c>
      <c r="B46" s="3" t="s">
        <v>356</v>
      </c>
      <c r="C46" s="8">
        <f>49977+63738+122637.2</f>
        <v>236352.2</v>
      </c>
      <c r="D46" s="8">
        <v>33931.550000000003</v>
      </c>
      <c r="E46" s="8">
        <f t="shared" si="4"/>
        <v>94599.3125</v>
      </c>
      <c r="F46" s="8">
        <v>0</v>
      </c>
      <c r="G46" s="11">
        <v>13540</v>
      </c>
      <c r="H46" s="8">
        <f t="shared" si="3"/>
        <v>378423.0625</v>
      </c>
    </row>
    <row r="47" spans="1:8" x14ac:dyDescent="0.15">
      <c r="A47" s="1">
        <v>215045</v>
      </c>
      <c r="B47" s="3" t="s">
        <v>254</v>
      </c>
      <c r="C47" s="8">
        <v>153403.07999999999</v>
      </c>
      <c r="D47" s="8">
        <v>0</v>
      </c>
      <c r="E47" s="8">
        <f t="shared" si="4"/>
        <v>53691.077999999994</v>
      </c>
      <c r="F47" s="8">
        <v>0</v>
      </c>
      <c r="G47" s="11">
        <v>5752</v>
      </c>
      <c r="H47" s="8">
        <f t="shared" si="3"/>
        <v>212846.158</v>
      </c>
    </row>
    <row r="48" spans="1:8" x14ac:dyDescent="0.15">
      <c r="A48" s="1">
        <v>215203</v>
      </c>
      <c r="B48" s="3" t="s">
        <v>272</v>
      </c>
      <c r="C48" s="8">
        <v>0</v>
      </c>
      <c r="D48" s="8">
        <v>0</v>
      </c>
      <c r="E48" s="8">
        <f t="shared" si="4"/>
        <v>0</v>
      </c>
      <c r="F48" s="8">
        <v>0</v>
      </c>
      <c r="G48" s="11">
        <v>9562</v>
      </c>
      <c r="H48" s="8">
        <f t="shared" si="3"/>
        <v>9562</v>
      </c>
    </row>
    <row r="49" spans="1:8" x14ac:dyDescent="0.15">
      <c r="A49" s="1">
        <v>216070</v>
      </c>
      <c r="B49" s="3" t="s">
        <v>46</v>
      </c>
      <c r="C49" s="8">
        <v>213761.58</v>
      </c>
      <c r="D49" s="8">
        <v>37376</v>
      </c>
      <c r="E49" s="8">
        <f t="shared" si="4"/>
        <v>87898.152999999991</v>
      </c>
      <c r="F49" s="8">
        <v>0</v>
      </c>
      <c r="G49" s="11">
        <v>24617</v>
      </c>
      <c r="H49" s="8">
        <f t="shared" si="3"/>
        <v>363652.73300000001</v>
      </c>
    </row>
    <row r="50" spans="1:8" x14ac:dyDescent="0.15">
      <c r="A50" s="1">
        <v>216081</v>
      </c>
      <c r="B50" s="3" t="s">
        <v>275</v>
      </c>
      <c r="C50" s="8">
        <f>2565.79-2565.79</f>
        <v>0</v>
      </c>
      <c r="D50" s="8">
        <v>0</v>
      </c>
      <c r="E50" s="8">
        <f t="shared" si="4"/>
        <v>0</v>
      </c>
      <c r="F50" s="8">
        <v>0</v>
      </c>
      <c r="G50" s="11">
        <v>52770</v>
      </c>
      <c r="H50" s="8">
        <f t="shared" si="3"/>
        <v>52770</v>
      </c>
    </row>
    <row r="51" spans="1:8" x14ac:dyDescent="0.15">
      <c r="A51" s="1">
        <v>216900</v>
      </c>
      <c r="B51" s="3" t="s">
        <v>49</v>
      </c>
      <c r="C51" s="11">
        <v>0</v>
      </c>
      <c r="D51" s="8">
        <v>0</v>
      </c>
      <c r="E51" s="8">
        <f t="shared" si="4"/>
        <v>0</v>
      </c>
      <c r="F51" s="11">
        <v>0</v>
      </c>
      <c r="G51" s="11">
        <v>25384</v>
      </c>
      <c r="H51" s="8">
        <f t="shared" si="3"/>
        <v>25384</v>
      </c>
    </row>
    <row r="52" spans="1:8" x14ac:dyDescent="0.15">
      <c r="A52" s="1">
        <v>217028</v>
      </c>
      <c r="B52" s="3" t="s">
        <v>279</v>
      </c>
      <c r="C52" s="11">
        <v>0</v>
      </c>
      <c r="D52" s="8">
        <v>15721</v>
      </c>
      <c r="E52" s="8">
        <f t="shared" si="4"/>
        <v>5502.3499999999995</v>
      </c>
      <c r="F52" s="11">
        <v>0</v>
      </c>
      <c r="G52" s="11">
        <v>0</v>
      </c>
      <c r="H52" s="8">
        <f t="shared" si="3"/>
        <v>21223.35</v>
      </c>
    </row>
    <row r="53" spans="1:8" x14ac:dyDescent="0.15">
      <c r="A53" s="1">
        <v>218003</v>
      </c>
      <c r="B53" s="3" t="s">
        <v>281</v>
      </c>
      <c r="C53" s="11">
        <v>61419</v>
      </c>
      <c r="D53" s="11">
        <v>0</v>
      </c>
      <c r="E53" s="8">
        <f t="shared" si="4"/>
        <v>21496.649999999998</v>
      </c>
      <c r="F53" s="11">
        <v>0</v>
      </c>
      <c r="G53" s="11">
        <v>0</v>
      </c>
      <c r="H53" s="8">
        <f t="shared" si="3"/>
        <v>82915.649999999994</v>
      </c>
    </row>
    <row r="54" spans="1:8" x14ac:dyDescent="0.15">
      <c r="A54" s="1">
        <v>219033</v>
      </c>
      <c r="B54" s="3" t="s">
        <v>50</v>
      </c>
      <c r="C54" s="11">
        <v>20963.509999999998</v>
      </c>
      <c r="D54" s="11">
        <v>0</v>
      </c>
      <c r="E54" s="8">
        <f t="shared" si="4"/>
        <v>7337.2284999999993</v>
      </c>
      <c r="F54" s="11">
        <v>0</v>
      </c>
      <c r="G54" s="11">
        <v>4650</v>
      </c>
      <c r="H54" s="8">
        <f t="shared" si="3"/>
        <v>32950.738499999999</v>
      </c>
    </row>
    <row r="55" spans="1:8" x14ac:dyDescent="0.15">
      <c r="C55" s="11"/>
      <c r="D55" s="11"/>
      <c r="E55" s="8"/>
      <c r="F55" s="11"/>
      <c r="G55" s="11"/>
      <c r="H55" s="8"/>
    </row>
    <row r="56" spans="1:8" x14ac:dyDescent="0.15">
      <c r="B56" s="3" t="s">
        <v>17</v>
      </c>
      <c r="C56" s="12">
        <f t="shared" ref="C56:H56" si="5">SUM(C29:C54)</f>
        <v>1111303.4099999999</v>
      </c>
      <c r="D56" s="12">
        <f t="shared" si="5"/>
        <v>488064.47</v>
      </c>
      <c r="E56" s="12">
        <f t="shared" si="5"/>
        <v>559778.75799999991</v>
      </c>
      <c r="F56" s="12">
        <f t="shared" si="5"/>
        <v>190000</v>
      </c>
      <c r="G56" s="12">
        <f t="shared" si="5"/>
        <v>568707</v>
      </c>
      <c r="H56" s="12">
        <f t="shared" si="5"/>
        <v>2917853.6379999998</v>
      </c>
    </row>
    <row r="57" spans="1:8" x14ac:dyDescent="0.15">
      <c r="C57" s="8"/>
      <c r="D57" s="10"/>
      <c r="E57" s="10"/>
      <c r="F57" s="11"/>
      <c r="G57" s="10"/>
      <c r="H57" s="10"/>
    </row>
    <row r="58" spans="1:8" x14ac:dyDescent="0.15">
      <c r="B58" s="7" t="s">
        <v>331</v>
      </c>
      <c r="C58" s="11"/>
      <c r="D58" s="11"/>
      <c r="E58" s="8"/>
      <c r="F58" s="11"/>
      <c r="G58" s="11"/>
      <c r="H58" s="8"/>
    </row>
    <row r="59" spans="1:8" x14ac:dyDescent="0.15">
      <c r="A59" s="1">
        <v>215020</v>
      </c>
      <c r="B59" s="3" t="s">
        <v>270</v>
      </c>
      <c r="C59" s="11">
        <v>0</v>
      </c>
      <c r="D59" s="11">
        <v>0</v>
      </c>
      <c r="E59" s="8">
        <f>SUM(C59:D59)*0.35</f>
        <v>0</v>
      </c>
      <c r="F59" s="11">
        <v>0</v>
      </c>
      <c r="G59" s="11">
        <v>1720</v>
      </c>
      <c r="H59" s="8">
        <f>+C59+D59+E59+F59+G59</f>
        <v>1720</v>
      </c>
    </row>
    <row r="60" spans="1:8" x14ac:dyDescent="0.15">
      <c r="A60" s="1">
        <v>216102</v>
      </c>
      <c r="B60" s="3" t="s">
        <v>276</v>
      </c>
      <c r="C60" s="11">
        <v>0</v>
      </c>
      <c r="D60" s="11">
        <v>0</v>
      </c>
      <c r="E60" s="8">
        <f t="shared" ref="E60:E62" si="6">SUM(C60:D60)*0.35</f>
        <v>0</v>
      </c>
      <c r="F60" s="11">
        <v>0</v>
      </c>
      <c r="G60" s="11">
        <v>9303</v>
      </c>
      <c r="H60" s="8">
        <f>+C60+D60+E60+F60+G60</f>
        <v>9303</v>
      </c>
    </row>
    <row r="61" spans="1:8" x14ac:dyDescent="0.15">
      <c r="A61" s="1">
        <v>217029</v>
      </c>
      <c r="B61" s="3" t="s">
        <v>250</v>
      </c>
      <c r="C61" s="11">
        <f>122247+48585</f>
        <v>170832</v>
      </c>
      <c r="D61" s="11">
        <v>48827.61</v>
      </c>
      <c r="E61" s="8">
        <f t="shared" si="6"/>
        <v>76880.863499999992</v>
      </c>
      <c r="F61" s="11">
        <v>0</v>
      </c>
      <c r="G61" s="11">
        <v>22233</v>
      </c>
      <c r="H61" s="8">
        <f>+C61+D61+E61+F61+G61</f>
        <v>318773.47349999996</v>
      </c>
    </row>
    <row r="62" spans="1:8" x14ac:dyDescent="0.15">
      <c r="A62" s="1">
        <v>217100</v>
      </c>
      <c r="B62" s="3" t="s">
        <v>280</v>
      </c>
      <c r="C62" s="11">
        <v>46361</v>
      </c>
      <c r="D62" s="11">
        <v>0</v>
      </c>
      <c r="E62" s="8">
        <f t="shared" si="6"/>
        <v>16226.349999999999</v>
      </c>
      <c r="F62" s="11">
        <v>0</v>
      </c>
      <c r="G62" s="11">
        <v>0</v>
      </c>
      <c r="H62" s="8">
        <f>+C62+D62+E62+F62+G62</f>
        <v>62587.35</v>
      </c>
    </row>
    <row r="63" spans="1:8" x14ac:dyDescent="0.15">
      <c r="C63" s="8"/>
      <c r="D63" s="10"/>
      <c r="E63" s="10"/>
      <c r="F63" s="11"/>
      <c r="G63" s="10"/>
      <c r="H63" s="10"/>
    </row>
    <row r="64" spans="1:8" x14ac:dyDescent="0.15">
      <c r="B64" s="3" t="s">
        <v>332</v>
      </c>
      <c r="C64" s="12">
        <f>SUM(C59:C63)</f>
        <v>217193</v>
      </c>
      <c r="D64" s="12">
        <f t="shared" ref="D64:H64" si="7">SUM(D59:D63)</f>
        <v>48827.61</v>
      </c>
      <c r="E64" s="12">
        <f t="shared" si="7"/>
        <v>93107.213499999983</v>
      </c>
      <c r="F64" s="12">
        <f t="shared" si="7"/>
        <v>0</v>
      </c>
      <c r="G64" s="12">
        <f t="shared" si="7"/>
        <v>33256</v>
      </c>
      <c r="H64" s="12">
        <f t="shared" si="7"/>
        <v>392383.82349999994</v>
      </c>
    </row>
    <row r="65" spans="1:8" x14ac:dyDescent="0.15">
      <c r="C65" s="8"/>
      <c r="D65" s="10"/>
      <c r="E65" s="10"/>
      <c r="F65" s="11"/>
      <c r="G65" s="10"/>
      <c r="H65" s="10"/>
    </row>
    <row r="66" spans="1:8" x14ac:dyDescent="0.15">
      <c r="B66" s="7" t="s">
        <v>334</v>
      </c>
      <c r="C66" s="8"/>
      <c r="D66" s="10"/>
      <c r="E66" s="10"/>
      <c r="F66" s="11"/>
      <c r="G66" s="18"/>
      <c r="H66" s="10"/>
    </row>
    <row r="67" spans="1:8" x14ac:dyDescent="0.15">
      <c r="A67" s="1">
        <v>216024</v>
      </c>
      <c r="B67" s="3" t="s">
        <v>44</v>
      </c>
      <c r="C67" s="11">
        <v>0</v>
      </c>
      <c r="D67" s="11">
        <v>0</v>
      </c>
      <c r="E67" s="8">
        <f>SUM(C67:D67)*0.35</f>
        <v>0</v>
      </c>
      <c r="F67" s="11">
        <v>0</v>
      </c>
      <c r="G67" s="11">
        <v>4650</v>
      </c>
      <c r="H67" s="8">
        <f t="shared" ref="H67:H74" si="8">+C67+D67+E67+F67+G67</f>
        <v>4650</v>
      </c>
    </row>
    <row r="68" spans="1:8" x14ac:dyDescent="0.15">
      <c r="A68" s="1">
        <v>216055</v>
      </c>
      <c r="B68" s="3" t="s">
        <v>45</v>
      </c>
      <c r="C68" s="8">
        <v>347746.02</v>
      </c>
      <c r="D68" s="8">
        <v>194521.84</v>
      </c>
      <c r="E68" s="8">
        <f t="shared" ref="E68:E74" si="9">SUM(C68:D68)*0.35</f>
        <v>189793.75099999999</v>
      </c>
      <c r="F68" s="11">
        <v>0</v>
      </c>
      <c r="G68" s="11">
        <v>51958</v>
      </c>
      <c r="H68" s="8">
        <f t="shared" si="8"/>
        <v>784019.61100000003</v>
      </c>
    </row>
    <row r="69" spans="1:8" x14ac:dyDescent="0.15">
      <c r="A69" s="1">
        <v>216076</v>
      </c>
      <c r="B69" s="3" t="s">
        <v>274</v>
      </c>
      <c r="C69" s="8">
        <v>0</v>
      </c>
      <c r="D69" s="8">
        <v>0</v>
      </c>
      <c r="E69" s="8">
        <f t="shared" si="9"/>
        <v>0</v>
      </c>
      <c r="F69" s="11">
        <v>0</v>
      </c>
      <c r="G69" s="11">
        <v>23715</v>
      </c>
      <c r="H69" s="8">
        <f t="shared" si="8"/>
        <v>23715</v>
      </c>
    </row>
    <row r="70" spans="1:8" x14ac:dyDescent="0.15">
      <c r="A70" s="1">
        <v>216101</v>
      </c>
      <c r="B70" s="3" t="s">
        <v>47</v>
      </c>
      <c r="C70" s="8">
        <v>0</v>
      </c>
      <c r="D70" s="8">
        <v>0</v>
      </c>
      <c r="E70" s="8">
        <f t="shared" si="9"/>
        <v>0</v>
      </c>
      <c r="F70" s="11">
        <v>0</v>
      </c>
      <c r="G70" s="11">
        <v>13950</v>
      </c>
      <c r="H70" s="8">
        <f t="shared" si="8"/>
        <v>13950</v>
      </c>
    </row>
    <row r="71" spans="1:8" x14ac:dyDescent="0.15">
      <c r="A71" s="1">
        <v>216103</v>
      </c>
      <c r="B71" s="3" t="s">
        <v>48</v>
      </c>
      <c r="C71" s="8">
        <v>0</v>
      </c>
      <c r="D71" s="8">
        <v>0</v>
      </c>
      <c r="E71" s="8">
        <f t="shared" si="9"/>
        <v>0</v>
      </c>
      <c r="F71" s="11">
        <v>0</v>
      </c>
      <c r="G71" s="11">
        <v>4650</v>
      </c>
      <c r="H71" s="8">
        <f t="shared" si="8"/>
        <v>4650</v>
      </c>
    </row>
    <row r="72" spans="1:8" x14ac:dyDescent="0.15">
      <c r="A72" s="1">
        <v>216104</v>
      </c>
      <c r="B72" s="3" t="s">
        <v>191</v>
      </c>
      <c r="C72" s="8">
        <v>0</v>
      </c>
      <c r="D72" s="8">
        <v>77355.48</v>
      </c>
      <c r="E72" s="8">
        <f t="shared" si="9"/>
        <v>27074.417999999998</v>
      </c>
      <c r="F72" s="11">
        <v>0</v>
      </c>
      <c r="G72" s="11">
        <v>74606</v>
      </c>
      <c r="H72" s="8">
        <f t="shared" si="8"/>
        <v>179035.89799999999</v>
      </c>
    </row>
    <row r="73" spans="1:8" x14ac:dyDescent="0.15">
      <c r="A73" s="1">
        <v>216107</v>
      </c>
      <c r="B73" s="3" t="s">
        <v>321</v>
      </c>
      <c r="C73" s="8">
        <v>0</v>
      </c>
      <c r="D73" s="8">
        <v>0</v>
      </c>
      <c r="E73" s="8">
        <f t="shared" si="9"/>
        <v>0</v>
      </c>
      <c r="F73" s="11">
        <v>0</v>
      </c>
      <c r="G73" s="11">
        <v>80521</v>
      </c>
      <c r="H73" s="8">
        <f t="shared" si="8"/>
        <v>80521</v>
      </c>
    </row>
    <row r="74" spans="1:8" x14ac:dyDescent="0.15">
      <c r="A74" s="1">
        <v>216109</v>
      </c>
      <c r="B74" s="3" t="s">
        <v>337</v>
      </c>
      <c r="C74" s="8">
        <v>19616.41</v>
      </c>
      <c r="D74" s="8">
        <v>0</v>
      </c>
      <c r="E74" s="8">
        <f t="shared" si="9"/>
        <v>6865.7434999999996</v>
      </c>
      <c r="F74" s="11">
        <v>0</v>
      </c>
      <c r="G74" s="11">
        <v>97112</v>
      </c>
      <c r="H74" s="8">
        <f t="shared" si="8"/>
        <v>123594.1535</v>
      </c>
    </row>
    <row r="75" spans="1:8" x14ac:dyDescent="0.15">
      <c r="C75" s="8"/>
      <c r="D75" s="11"/>
      <c r="E75" s="11"/>
      <c r="F75" s="11"/>
      <c r="G75" s="11"/>
      <c r="H75" s="11"/>
    </row>
    <row r="76" spans="1:8" x14ac:dyDescent="0.15">
      <c r="B76" s="3" t="s">
        <v>335</v>
      </c>
      <c r="C76" s="12">
        <f t="shared" ref="C76:H76" si="10">SUM(C67:C75)</f>
        <v>367362.43</v>
      </c>
      <c r="D76" s="12">
        <f t="shared" si="10"/>
        <v>271877.32</v>
      </c>
      <c r="E76" s="12">
        <f t="shared" si="10"/>
        <v>223733.91250000001</v>
      </c>
      <c r="F76" s="12">
        <f t="shared" si="10"/>
        <v>0</v>
      </c>
      <c r="G76" s="12">
        <f t="shared" si="10"/>
        <v>351162</v>
      </c>
      <c r="H76" s="12">
        <f t="shared" si="10"/>
        <v>1214135.6625000001</v>
      </c>
    </row>
    <row r="77" spans="1:8" x14ac:dyDescent="0.15">
      <c r="C77" s="8"/>
      <c r="D77" s="10"/>
      <c r="E77" s="10"/>
      <c r="F77" s="11"/>
      <c r="G77" s="10"/>
      <c r="H77" s="10"/>
    </row>
    <row r="78" spans="1:8" x14ac:dyDescent="0.15">
      <c r="B78" s="7" t="s">
        <v>37</v>
      </c>
      <c r="C78" s="8"/>
      <c r="D78" s="10"/>
      <c r="E78" s="10"/>
      <c r="F78" s="11"/>
      <c r="G78" s="18"/>
      <c r="H78" s="10"/>
    </row>
    <row r="79" spans="1:8" x14ac:dyDescent="0.15">
      <c r="A79" s="1">
        <v>210301</v>
      </c>
      <c r="B79" s="3" t="s">
        <v>37</v>
      </c>
      <c r="C79" s="8">
        <v>0</v>
      </c>
      <c r="D79" s="8">
        <v>50793</v>
      </c>
      <c r="E79" s="8">
        <f>SUM(C79:D79)*0.35</f>
        <v>17777.55</v>
      </c>
      <c r="F79" s="8">
        <v>0</v>
      </c>
      <c r="G79" s="11">
        <v>10363</v>
      </c>
      <c r="H79" s="8">
        <f>+C79+D79+E79+F79+G79</f>
        <v>78933.55</v>
      </c>
    </row>
    <row r="80" spans="1:8" x14ac:dyDescent="0.15">
      <c r="A80" s="1">
        <v>210301</v>
      </c>
      <c r="B80" s="3" t="s">
        <v>375</v>
      </c>
      <c r="C80" s="8">
        <f>290000+10000-18000-30000</f>
        <v>252000</v>
      </c>
      <c r="D80" s="8">
        <v>0</v>
      </c>
      <c r="E80" s="8">
        <f t="shared" ref="E80:E81" si="11">SUM(C80:D80)*0.35</f>
        <v>88200</v>
      </c>
      <c r="F80" s="8">
        <v>0</v>
      </c>
      <c r="G80" s="11">
        <v>0</v>
      </c>
      <c r="H80" s="8">
        <f>+C80+D80+E80+F80+G80</f>
        <v>340200</v>
      </c>
    </row>
    <row r="81" spans="1:8" x14ac:dyDescent="0.15">
      <c r="A81" s="1">
        <v>215014</v>
      </c>
      <c r="B81" s="3" t="s">
        <v>376</v>
      </c>
      <c r="C81" s="8">
        <v>0</v>
      </c>
      <c r="D81" s="8">
        <v>0</v>
      </c>
      <c r="E81" s="8">
        <f t="shared" si="11"/>
        <v>0</v>
      </c>
      <c r="F81" s="8">
        <v>0</v>
      </c>
      <c r="G81" s="11">
        <v>214853</v>
      </c>
      <c r="H81" s="8">
        <f>+C81+D81+E81+F81+G81</f>
        <v>214853</v>
      </c>
    </row>
    <row r="82" spans="1:8" x14ac:dyDescent="0.15">
      <c r="C82" s="8"/>
      <c r="D82" s="11"/>
      <c r="E82" s="11"/>
      <c r="F82" s="11"/>
      <c r="G82" s="11"/>
      <c r="H82" s="11"/>
    </row>
    <row r="83" spans="1:8" x14ac:dyDescent="0.15">
      <c r="B83" s="3" t="s">
        <v>336</v>
      </c>
      <c r="C83" s="12">
        <f>SUM(C79:C82)</f>
        <v>252000</v>
      </c>
      <c r="D83" s="12">
        <f t="shared" ref="D83:H83" si="12">SUM(D79:D82)</f>
        <v>50793</v>
      </c>
      <c r="E83" s="12">
        <f t="shared" si="12"/>
        <v>105977.55</v>
      </c>
      <c r="F83" s="12">
        <f t="shared" si="12"/>
        <v>0</v>
      </c>
      <c r="G83" s="12">
        <f t="shared" si="12"/>
        <v>225216</v>
      </c>
      <c r="H83" s="12">
        <f t="shared" si="12"/>
        <v>633986.55000000005</v>
      </c>
    </row>
    <row r="84" spans="1:8" x14ac:dyDescent="0.15">
      <c r="C84" s="8"/>
      <c r="D84" s="10"/>
      <c r="E84" s="10"/>
      <c r="F84" s="11"/>
      <c r="G84" s="10"/>
      <c r="H84" s="10"/>
    </row>
    <row r="85" spans="1:8" x14ac:dyDescent="0.15">
      <c r="B85" s="7" t="s">
        <v>27</v>
      </c>
      <c r="C85" s="9"/>
      <c r="D85" s="10"/>
      <c r="E85" s="10"/>
      <c r="F85" s="11"/>
      <c r="G85" s="18"/>
      <c r="H85" s="10"/>
    </row>
    <row r="86" spans="1:8" x14ac:dyDescent="0.15">
      <c r="A86" s="1">
        <v>212004</v>
      </c>
      <c r="B86" s="3" t="s">
        <v>51</v>
      </c>
      <c r="C86" s="8">
        <v>723005.24</v>
      </c>
      <c r="D86" s="8">
        <v>264187.82</v>
      </c>
      <c r="E86" s="8">
        <f>SUM(C86:D86)*0.35</f>
        <v>345517.571</v>
      </c>
      <c r="F86" s="8">
        <v>0</v>
      </c>
      <c r="G86" s="11">
        <v>364794</v>
      </c>
      <c r="H86" s="11">
        <f>+C86+D86+E86+F86+G86</f>
        <v>1697504.6310000001</v>
      </c>
    </row>
    <row r="87" spans="1:8" x14ac:dyDescent="0.15">
      <c r="A87" s="1">
        <v>212004</v>
      </c>
      <c r="B87" s="3" t="s">
        <v>52</v>
      </c>
      <c r="C87" s="8">
        <v>0</v>
      </c>
      <c r="D87" s="8">
        <v>0</v>
      </c>
      <c r="E87" s="8">
        <f t="shared" ref="E87:E89" si="13">SUM(C87:D87)*0.35</f>
        <v>0</v>
      </c>
      <c r="F87" s="11">
        <v>0</v>
      </c>
      <c r="G87" s="11">
        <v>559505</v>
      </c>
      <c r="H87" s="11">
        <f>+C87+D87+E87+F87+G87</f>
        <v>559505</v>
      </c>
    </row>
    <row r="88" spans="1:8" x14ac:dyDescent="0.15">
      <c r="A88" s="1">
        <v>212005</v>
      </c>
      <c r="B88" s="3" t="s">
        <v>53</v>
      </c>
      <c r="C88" s="8">
        <v>75429</v>
      </c>
      <c r="D88" s="8">
        <v>50989</v>
      </c>
      <c r="E88" s="8">
        <f t="shared" si="13"/>
        <v>44246.299999999996</v>
      </c>
      <c r="F88" s="11">
        <v>0</v>
      </c>
      <c r="G88" s="11">
        <v>4000</v>
      </c>
      <c r="H88" s="11">
        <f>+C88+D88+E88+F88+G88</f>
        <v>174664.3</v>
      </c>
    </row>
    <row r="89" spans="1:8" x14ac:dyDescent="0.15">
      <c r="A89" s="1">
        <v>212008</v>
      </c>
      <c r="B89" s="3" t="s">
        <v>282</v>
      </c>
      <c r="C89" s="11">
        <v>0</v>
      </c>
      <c r="D89" s="11">
        <v>0</v>
      </c>
      <c r="E89" s="8">
        <f t="shared" si="13"/>
        <v>0</v>
      </c>
      <c r="F89" s="11">
        <v>0</v>
      </c>
      <c r="G89" s="11">
        <v>4000</v>
      </c>
      <c r="H89" s="11">
        <f>+C89+D89+E89+F89+G89</f>
        <v>4000</v>
      </c>
    </row>
    <row r="90" spans="1:8" x14ac:dyDescent="0.15">
      <c r="C90" s="8"/>
      <c r="D90" s="11"/>
      <c r="E90" s="11"/>
      <c r="F90" s="11"/>
      <c r="G90" s="11"/>
      <c r="H90" s="11"/>
    </row>
    <row r="91" spans="1:8" x14ac:dyDescent="0.15">
      <c r="B91" s="3" t="s">
        <v>28</v>
      </c>
      <c r="C91" s="12">
        <f>SUM(C86:C90)</f>
        <v>798434.24</v>
      </c>
      <c r="D91" s="12">
        <f>SUM(D86:D90)</f>
        <v>315176.82</v>
      </c>
      <c r="E91" s="12">
        <f>SUM(E86:E90)</f>
        <v>389763.87099999998</v>
      </c>
      <c r="F91" s="12">
        <f>SUM(F86:F90)</f>
        <v>0</v>
      </c>
      <c r="G91" s="12">
        <f>SUM(G86:G89)</f>
        <v>932299</v>
      </c>
      <c r="H91" s="12">
        <f>SUM(H86:H89)</f>
        <v>2435673.9309999999</v>
      </c>
    </row>
    <row r="92" spans="1:8" x14ac:dyDescent="0.15">
      <c r="C92" s="8"/>
      <c r="D92" s="10"/>
      <c r="E92" s="10"/>
      <c r="F92" s="11"/>
      <c r="G92" s="10"/>
      <c r="H92" s="10"/>
    </row>
    <row r="93" spans="1:8" x14ac:dyDescent="0.15">
      <c r="B93" s="7" t="s">
        <v>5</v>
      </c>
      <c r="C93" s="8"/>
      <c r="D93" s="10"/>
      <c r="E93" s="10"/>
      <c r="F93" s="11"/>
      <c r="G93" s="19"/>
      <c r="H93" s="10"/>
    </row>
    <row r="94" spans="1:8" x14ac:dyDescent="0.15">
      <c r="A94" s="1">
        <v>210009</v>
      </c>
      <c r="B94" s="3" t="s">
        <v>54</v>
      </c>
      <c r="C94" s="8">
        <f>1847422.03+67329.5</f>
        <v>1914751.53</v>
      </c>
      <c r="D94" s="8">
        <v>36490.15</v>
      </c>
      <c r="E94" s="8">
        <f>SUM(C94:D94)*0.35</f>
        <v>682934.58799999999</v>
      </c>
      <c r="F94" s="11">
        <v>0</v>
      </c>
      <c r="G94" s="11">
        <v>17146.54</v>
      </c>
      <c r="H94" s="11">
        <f t="shared" ref="H94:H104" si="14">+C94+D94+E94+F94+G94</f>
        <v>2651322.8080000002</v>
      </c>
    </row>
    <row r="95" spans="1:8" x14ac:dyDescent="0.15">
      <c r="A95" s="1">
        <v>210010</v>
      </c>
      <c r="B95" s="3" t="s">
        <v>204</v>
      </c>
      <c r="C95" s="8">
        <v>0</v>
      </c>
      <c r="D95" s="8">
        <v>0</v>
      </c>
      <c r="E95" s="8">
        <f t="shared" ref="E95:E104" si="15">SUM(C95:D95)*0.35</f>
        <v>0</v>
      </c>
      <c r="F95" s="11">
        <v>0</v>
      </c>
      <c r="G95" s="11">
        <v>2846</v>
      </c>
      <c r="H95" s="11">
        <f t="shared" si="14"/>
        <v>2846</v>
      </c>
    </row>
    <row r="96" spans="1:8" x14ac:dyDescent="0.15">
      <c r="A96" s="1">
        <v>210020</v>
      </c>
      <c r="B96" s="3" t="s">
        <v>55</v>
      </c>
      <c r="C96" s="8">
        <v>552912.92000000004</v>
      </c>
      <c r="D96" s="8">
        <v>14967.83</v>
      </c>
      <c r="E96" s="8">
        <f t="shared" si="15"/>
        <v>198758.26249999998</v>
      </c>
      <c r="F96" s="11">
        <v>0</v>
      </c>
      <c r="G96" s="11">
        <v>6206.74</v>
      </c>
      <c r="H96" s="11">
        <f t="shared" si="14"/>
        <v>772845.75249999994</v>
      </c>
    </row>
    <row r="97" spans="1:9" x14ac:dyDescent="0.15">
      <c r="A97" s="1">
        <v>210030</v>
      </c>
      <c r="B97" s="3" t="s">
        <v>56</v>
      </c>
      <c r="C97" s="8">
        <f>804617.52</f>
        <v>804617.52</v>
      </c>
      <c r="D97" s="8">
        <v>17863.34</v>
      </c>
      <c r="E97" s="8">
        <f t="shared" si="15"/>
        <v>287868.30099999998</v>
      </c>
      <c r="F97" s="11">
        <v>0</v>
      </c>
      <c r="G97" s="11">
        <v>6799.45</v>
      </c>
      <c r="H97" s="11">
        <f t="shared" si="14"/>
        <v>1117148.6109999998</v>
      </c>
    </row>
    <row r="98" spans="1:9" x14ac:dyDescent="0.15">
      <c r="A98" s="1">
        <v>210044</v>
      </c>
      <c r="B98" s="3" t="s">
        <v>57</v>
      </c>
      <c r="C98" s="8">
        <v>483829</v>
      </c>
      <c r="D98" s="8">
        <v>7372.21</v>
      </c>
      <c r="E98" s="8">
        <f t="shared" si="15"/>
        <v>171920.4235</v>
      </c>
      <c r="F98" s="11">
        <v>0</v>
      </c>
      <c r="G98" s="11">
        <v>3691.82</v>
      </c>
      <c r="H98" s="11">
        <f t="shared" si="14"/>
        <v>666813.45349999995</v>
      </c>
    </row>
    <row r="99" spans="1:9" x14ac:dyDescent="0.15">
      <c r="A99" s="1">
        <v>210208</v>
      </c>
      <c r="B99" s="3" t="s">
        <v>58</v>
      </c>
      <c r="C99" s="8">
        <v>746643</v>
      </c>
      <c r="D99" s="8">
        <v>17863.34</v>
      </c>
      <c r="E99" s="8">
        <f t="shared" si="15"/>
        <v>267577.21899999998</v>
      </c>
      <c r="F99" s="11">
        <v>0</v>
      </c>
      <c r="G99" s="11">
        <v>6742.2</v>
      </c>
      <c r="H99" s="11">
        <f t="shared" si="14"/>
        <v>1038825.7589999998</v>
      </c>
    </row>
    <row r="100" spans="1:9" x14ac:dyDescent="0.15">
      <c r="A100" s="1">
        <v>210210</v>
      </c>
      <c r="B100" s="3" t="s">
        <v>59</v>
      </c>
      <c r="C100" s="8">
        <f>128237.43+9640</f>
        <v>137877.43</v>
      </c>
      <c r="D100" s="8">
        <v>0</v>
      </c>
      <c r="E100" s="8">
        <f t="shared" si="15"/>
        <v>48257.100499999993</v>
      </c>
      <c r="F100" s="11">
        <v>0</v>
      </c>
      <c r="G100" s="11">
        <v>25267</v>
      </c>
      <c r="H100" s="11">
        <f t="shared" si="14"/>
        <v>211401.53049999999</v>
      </c>
    </row>
    <row r="101" spans="1:9" x14ac:dyDescent="0.15">
      <c r="A101" s="1">
        <v>216039</v>
      </c>
      <c r="B101" s="3" t="s">
        <v>60</v>
      </c>
      <c r="C101" s="8">
        <f>175590.39+53017.32</f>
        <v>228607.71000000002</v>
      </c>
      <c r="D101" s="8">
        <v>49867</v>
      </c>
      <c r="E101" s="8">
        <f t="shared" si="15"/>
        <v>97466.148499999996</v>
      </c>
      <c r="F101" s="11">
        <v>0</v>
      </c>
      <c r="G101" s="11">
        <v>11845.64</v>
      </c>
      <c r="H101" s="11">
        <f t="shared" si="14"/>
        <v>387786.49850000005</v>
      </c>
    </row>
    <row r="102" spans="1:9" x14ac:dyDescent="0.15">
      <c r="A102" s="1">
        <v>216046</v>
      </c>
      <c r="B102" s="3" t="s">
        <v>61</v>
      </c>
      <c r="C102" s="8">
        <v>0</v>
      </c>
      <c r="D102" s="8">
        <v>0</v>
      </c>
      <c r="E102" s="8">
        <f t="shared" si="15"/>
        <v>0</v>
      </c>
      <c r="F102" s="11">
        <v>0</v>
      </c>
      <c r="G102" s="11">
        <v>771.62</v>
      </c>
      <c r="H102" s="11">
        <f t="shared" si="14"/>
        <v>771.62</v>
      </c>
    </row>
    <row r="103" spans="1:9" x14ac:dyDescent="0.15">
      <c r="A103" s="1">
        <v>216048</v>
      </c>
      <c r="B103" s="3" t="s">
        <v>62</v>
      </c>
      <c r="C103" s="8">
        <v>71040.73</v>
      </c>
      <c r="D103" s="8">
        <v>0</v>
      </c>
      <c r="E103" s="8">
        <f t="shared" si="15"/>
        <v>24864.255499999996</v>
      </c>
      <c r="F103" s="11">
        <v>0</v>
      </c>
      <c r="G103" s="11">
        <v>2196.2999999999997</v>
      </c>
      <c r="H103" s="11">
        <f t="shared" si="14"/>
        <v>98101.285499999998</v>
      </c>
    </row>
    <row r="104" spans="1:9" x14ac:dyDescent="0.15">
      <c r="A104" s="1">
        <v>216053</v>
      </c>
      <c r="B104" s="3" t="s">
        <v>63</v>
      </c>
      <c r="C104" s="8">
        <v>29904</v>
      </c>
      <c r="D104" s="8">
        <v>0</v>
      </c>
      <c r="E104" s="8">
        <f t="shared" si="15"/>
        <v>10466.4</v>
      </c>
      <c r="F104" s="11">
        <v>0</v>
      </c>
      <c r="G104" s="11">
        <v>176.03</v>
      </c>
      <c r="H104" s="11">
        <f t="shared" si="14"/>
        <v>40546.43</v>
      </c>
    </row>
    <row r="105" spans="1:9" x14ac:dyDescent="0.15">
      <c r="C105" s="8"/>
      <c r="D105" s="8"/>
      <c r="E105" s="8"/>
      <c r="F105" s="11"/>
      <c r="G105" s="11"/>
      <c r="H105" s="11"/>
    </row>
    <row r="106" spans="1:9" x14ac:dyDescent="0.15">
      <c r="B106" s="3" t="s">
        <v>21</v>
      </c>
      <c r="C106" s="12">
        <f t="shared" ref="C106:H106" si="16">SUM(C94:C105)</f>
        <v>4970183.8400000008</v>
      </c>
      <c r="D106" s="12">
        <f t="shared" si="16"/>
        <v>144423.87</v>
      </c>
      <c r="E106" s="12">
        <f t="shared" si="16"/>
        <v>1790112.6984999997</v>
      </c>
      <c r="F106" s="12">
        <f t="shared" si="16"/>
        <v>0</v>
      </c>
      <c r="G106" s="12">
        <f t="shared" si="16"/>
        <v>83689.34</v>
      </c>
      <c r="H106" s="12">
        <f t="shared" si="16"/>
        <v>6988409.7484999998</v>
      </c>
    </row>
    <row r="107" spans="1:9" x14ac:dyDescent="0.15">
      <c r="C107" s="10"/>
      <c r="D107" s="10"/>
      <c r="E107" s="10"/>
      <c r="F107" s="11"/>
      <c r="G107" s="10"/>
      <c r="H107" s="10"/>
    </row>
    <row r="108" spans="1:9" x14ac:dyDescent="0.15">
      <c r="B108" s="7" t="s">
        <v>6</v>
      </c>
      <c r="C108" s="10"/>
      <c r="D108" s="10"/>
      <c r="E108" s="10"/>
      <c r="F108" s="11"/>
      <c r="G108" s="18"/>
      <c r="H108" s="10"/>
      <c r="I108" s="10"/>
    </row>
    <row r="109" spans="1:9" x14ac:dyDescent="0.15">
      <c r="A109" s="1">
        <v>210078</v>
      </c>
      <c r="B109" s="3" t="s">
        <v>283</v>
      </c>
      <c r="C109" s="11">
        <v>0</v>
      </c>
      <c r="D109" s="11">
        <v>0</v>
      </c>
      <c r="E109" s="11">
        <f>SUM(C109:D109)*0.35</f>
        <v>0</v>
      </c>
      <c r="F109" s="11">
        <v>0</v>
      </c>
      <c r="G109" s="11">
        <v>800</v>
      </c>
      <c r="H109" s="11">
        <f t="shared" ref="H109:H128" si="17">+C109+D109+E109+F109+G109</f>
        <v>800</v>
      </c>
    </row>
    <row r="110" spans="1:9" x14ac:dyDescent="0.15">
      <c r="A110" s="1">
        <v>210102</v>
      </c>
      <c r="B110" s="3" t="s">
        <v>349</v>
      </c>
      <c r="C110" s="11">
        <v>617288.66</v>
      </c>
      <c r="D110" s="11">
        <v>22784.61</v>
      </c>
      <c r="E110" s="11">
        <f t="shared" ref="E110:E128" si="18">SUM(C110:D110)*0.35</f>
        <v>224025.64449999999</v>
      </c>
      <c r="F110" s="11">
        <v>0</v>
      </c>
      <c r="G110" s="11">
        <v>5875.16</v>
      </c>
      <c r="H110" s="11">
        <f t="shared" si="17"/>
        <v>869974.07449999999</v>
      </c>
    </row>
    <row r="111" spans="1:9" x14ac:dyDescent="0.15">
      <c r="A111" s="1">
        <v>210103</v>
      </c>
      <c r="B111" s="3" t="s">
        <v>228</v>
      </c>
      <c r="C111" s="11">
        <v>95540.66</v>
      </c>
      <c r="D111" s="11">
        <v>16932.72</v>
      </c>
      <c r="E111" s="11">
        <f t="shared" si="18"/>
        <v>39365.682999999997</v>
      </c>
      <c r="F111" s="11">
        <v>0</v>
      </c>
      <c r="G111" s="11">
        <v>1704.1399999999999</v>
      </c>
      <c r="H111" s="11">
        <f t="shared" si="17"/>
        <v>153543.20300000001</v>
      </c>
    </row>
    <row r="112" spans="1:9" x14ac:dyDescent="0.15">
      <c r="A112" s="1">
        <v>210104</v>
      </c>
      <c r="B112" s="3" t="s">
        <v>196</v>
      </c>
      <c r="C112" s="11">
        <v>76277</v>
      </c>
      <c r="D112" s="11">
        <v>0</v>
      </c>
      <c r="E112" s="11">
        <f t="shared" si="18"/>
        <v>26696.949999999997</v>
      </c>
      <c r="F112" s="11">
        <v>0</v>
      </c>
      <c r="G112" s="11">
        <v>1677.6000000000001</v>
      </c>
      <c r="H112" s="11">
        <f t="shared" si="17"/>
        <v>104651.55</v>
      </c>
    </row>
    <row r="113" spans="1:11" x14ac:dyDescent="0.15">
      <c r="A113" s="1">
        <v>210105</v>
      </c>
      <c r="B113" s="3" t="s">
        <v>64</v>
      </c>
      <c r="C113" s="11">
        <v>434428</v>
      </c>
      <c r="D113" s="11">
        <v>22784.61</v>
      </c>
      <c r="E113" s="11">
        <f t="shared" si="18"/>
        <v>160024.4135</v>
      </c>
      <c r="F113" s="11">
        <v>0</v>
      </c>
      <c r="G113" s="11">
        <v>7277.3600000000006</v>
      </c>
      <c r="H113" s="11">
        <f t="shared" si="17"/>
        <v>624514.3835</v>
      </c>
    </row>
    <row r="114" spans="1:11" x14ac:dyDescent="0.15">
      <c r="A114" s="1">
        <v>210108</v>
      </c>
      <c r="B114" s="3" t="s">
        <v>350</v>
      </c>
      <c r="C114" s="11">
        <v>384643.83</v>
      </c>
      <c r="D114" s="11">
        <v>12099.71</v>
      </c>
      <c r="E114" s="11">
        <f t="shared" si="18"/>
        <v>138860.239</v>
      </c>
      <c r="F114" s="11">
        <v>0</v>
      </c>
      <c r="G114" s="11">
        <v>6286.94</v>
      </c>
      <c r="H114" s="11">
        <f t="shared" si="17"/>
        <v>541890.71900000004</v>
      </c>
    </row>
    <row r="115" spans="1:11" x14ac:dyDescent="0.15">
      <c r="A115" s="1">
        <v>210111</v>
      </c>
      <c r="B115" s="3" t="s">
        <v>66</v>
      </c>
      <c r="C115" s="11">
        <v>197041.46</v>
      </c>
      <c r="D115" s="11">
        <v>16932.72</v>
      </c>
      <c r="E115" s="11">
        <f t="shared" si="18"/>
        <v>74890.962999999989</v>
      </c>
      <c r="F115" s="11">
        <v>0</v>
      </c>
      <c r="G115" s="11">
        <v>3899.4</v>
      </c>
      <c r="H115" s="11">
        <f t="shared" si="17"/>
        <v>292764.54300000001</v>
      </c>
    </row>
    <row r="116" spans="1:11" x14ac:dyDescent="0.15">
      <c r="A116" s="1">
        <v>210113</v>
      </c>
      <c r="B116" s="3" t="s">
        <v>67</v>
      </c>
      <c r="C116" s="11">
        <v>249280.5</v>
      </c>
      <c r="D116" s="11">
        <v>12099.71</v>
      </c>
      <c r="E116" s="11">
        <f t="shared" si="18"/>
        <v>91483.073499999999</v>
      </c>
      <c r="F116" s="11">
        <v>0</v>
      </c>
      <c r="G116" s="11">
        <v>5128.6900000000005</v>
      </c>
      <c r="H116" s="11">
        <f t="shared" si="17"/>
        <v>357991.97350000002</v>
      </c>
    </row>
    <row r="117" spans="1:11" x14ac:dyDescent="0.15">
      <c r="A117" s="1">
        <v>210115</v>
      </c>
      <c r="B117" s="3" t="s">
        <v>338</v>
      </c>
      <c r="C117" s="11">
        <v>320323</v>
      </c>
      <c r="D117" s="11">
        <v>16846.46</v>
      </c>
      <c r="E117" s="11">
        <f t="shared" si="18"/>
        <v>118009.311</v>
      </c>
      <c r="F117" s="11">
        <v>0</v>
      </c>
      <c r="G117" s="11">
        <v>85824</v>
      </c>
      <c r="H117" s="11">
        <f t="shared" si="17"/>
        <v>541002.77099999995</v>
      </c>
    </row>
    <row r="118" spans="1:11" x14ac:dyDescent="0.15">
      <c r="A118" s="1">
        <v>210200</v>
      </c>
      <c r="B118" s="3" t="s">
        <v>68</v>
      </c>
      <c r="C118" s="11">
        <v>462976.59</v>
      </c>
      <c r="D118" s="11">
        <v>119874.46</v>
      </c>
      <c r="E118" s="11">
        <f t="shared" si="18"/>
        <v>203997.86749999999</v>
      </c>
      <c r="F118" s="11">
        <v>0</v>
      </c>
      <c r="G118" s="11">
        <v>15390.97</v>
      </c>
      <c r="H118" s="11">
        <f t="shared" si="17"/>
        <v>802239.88749999995</v>
      </c>
    </row>
    <row r="119" spans="1:11" x14ac:dyDescent="0.15">
      <c r="A119" s="1">
        <v>210225</v>
      </c>
      <c r="B119" s="3" t="s">
        <v>69</v>
      </c>
      <c r="C119" s="11">
        <v>70553.600000000006</v>
      </c>
      <c r="D119" s="11">
        <v>0</v>
      </c>
      <c r="E119" s="11">
        <f t="shared" si="18"/>
        <v>24693.760000000002</v>
      </c>
      <c r="F119" s="11">
        <v>0</v>
      </c>
      <c r="G119" s="11">
        <v>17164.21</v>
      </c>
      <c r="H119" s="11">
        <f t="shared" si="17"/>
        <v>112411.57</v>
      </c>
    </row>
    <row r="120" spans="1:11" x14ac:dyDescent="0.15">
      <c r="A120" s="1">
        <v>210318</v>
      </c>
      <c r="B120" s="3" t="s">
        <v>284</v>
      </c>
      <c r="C120" s="11">
        <v>0</v>
      </c>
      <c r="D120" s="11">
        <v>0</v>
      </c>
      <c r="E120" s="11">
        <f t="shared" si="18"/>
        <v>0</v>
      </c>
      <c r="F120" s="11">
        <v>0</v>
      </c>
      <c r="G120" s="11">
        <v>25852</v>
      </c>
      <c r="H120" s="11">
        <f t="shared" si="17"/>
        <v>25852</v>
      </c>
    </row>
    <row r="121" spans="1:11" x14ac:dyDescent="0.15">
      <c r="A121" s="1">
        <v>210529</v>
      </c>
      <c r="B121" s="3" t="s">
        <v>85</v>
      </c>
      <c r="C121" s="11">
        <v>78102</v>
      </c>
      <c r="D121" s="11">
        <v>10371.19</v>
      </c>
      <c r="E121" s="11">
        <f t="shared" si="18"/>
        <v>30965.6165</v>
      </c>
      <c r="F121" s="11">
        <v>0</v>
      </c>
      <c r="G121" s="11">
        <v>2444.3999999999996</v>
      </c>
      <c r="H121" s="11">
        <f t="shared" si="17"/>
        <v>121883.2065</v>
      </c>
      <c r="J121" s="15"/>
      <c r="K121" s="16"/>
    </row>
    <row r="122" spans="1:11" x14ac:dyDescent="0.15">
      <c r="A122" s="1">
        <v>214015</v>
      </c>
      <c r="B122" s="3" t="s">
        <v>70</v>
      </c>
      <c r="C122" s="11">
        <v>19366.82</v>
      </c>
      <c r="D122" s="11">
        <v>0</v>
      </c>
      <c r="E122" s="11">
        <f t="shared" si="18"/>
        <v>6778.3869999999997</v>
      </c>
      <c r="F122" s="11">
        <v>0</v>
      </c>
      <c r="G122" s="11">
        <v>15377</v>
      </c>
      <c r="H122" s="11">
        <f t="shared" si="17"/>
        <v>41522.206999999995</v>
      </c>
    </row>
    <row r="123" spans="1:11" x14ac:dyDescent="0.15">
      <c r="A123" s="1">
        <v>216054</v>
      </c>
      <c r="B123" s="3" t="s">
        <v>203</v>
      </c>
      <c r="C123" s="11">
        <v>91060.54</v>
      </c>
      <c r="D123" s="11">
        <v>0</v>
      </c>
      <c r="E123" s="11">
        <f t="shared" si="18"/>
        <v>31871.188999999995</v>
      </c>
      <c r="F123" s="11">
        <v>0</v>
      </c>
      <c r="G123" s="11">
        <v>2640.0499999999997</v>
      </c>
      <c r="H123" s="11">
        <f t="shared" si="17"/>
        <v>125571.77899999999</v>
      </c>
    </row>
    <row r="124" spans="1:11" x14ac:dyDescent="0.15">
      <c r="A124" s="1">
        <v>216058</v>
      </c>
      <c r="B124" s="3" t="s">
        <v>71</v>
      </c>
      <c r="C124" s="11">
        <v>160250.81</v>
      </c>
      <c r="D124" s="11">
        <v>44072.43</v>
      </c>
      <c r="E124" s="11">
        <f t="shared" si="18"/>
        <v>71513.133999999991</v>
      </c>
      <c r="F124" s="11">
        <v>0</v>
      </c>
      <c r="G124" s="11">
        <v>3721.1099999999997</v>
      </c>
      <c r="H124" s="11">
        <f t="shared" si="17"/>
        <v>279557.48399999994</v>
      </c>
    </row>
    <row r="125" spans="1:11" x14ac:dyDescent="0.15">
      <c r="A125" s="1">
        <v>216051</v>
      </c>
      <c r="B125" s="3" t="s">
        <v>95</v>
      </c>
      <c r="C125" s="11">
        <v>0</v>
      </c>
      <c r="D125" s="11">
        <v>0</v>
      </c>
      <c r="E125" s="11">
        <f t="shared" si="18"/>
        <v>0</v>
      </c>
      <c r="F125" s="11">
        <v>0</v>
      </c>
      <c r="G125" s="11">
        <v>18.61</v>
      </c>
      <c r="H125" s="11">
        <f t="shared" si="17"/>
        <v>18.61</v>
      </c>
      <c r="J125" s="15"/>
      <c r="K125" s="16"/>
    </row>
    <row r="126" spans="1:11" x14ac:dyDescent="0.15">
      <c r="A126" s="1">
        <v>216061</v>
      </c>
      <c r="B126" s="3" t="s">
        <v>195</v>
      </c>
      <c r="C126" s="11">
        <v>0</v>
      </c>
      <c r="D126" s="11">
        <v>0</v>
      </c>
      <c r="E126" s="11">
        <f t="shared" si="18"/>
        <v>0</v>
      </c>
      <c r="F126" s="11">
        <v>0</v>
      </c>
      <c r="G126" s="11">
        <v>25.7</v>
      </c>
      <c r="H126" s="11">
        <f t="shared" si="17"/>
        <v>25.7</v>
      </c>
    </row>
    <row r="127" spans="1:11" x14ac:dyDescent="0.15">
      <c r="A127" s="1">
        <v>216073</v>
      </c>
      <c r="B127" s="3" t="s">
        <v>229</v>
      </c>
      <c r="C127" s="11">
        <v>151273</v>
      </c>
      <c r="D127" s="11">
        <v>0</v>
      </c>
      <c r="E127" s="11">
        <f t="shared" si="18"/>
        <v>52945.549999999996</v>
      </c>
      <c r="F127" s="11">
        <v>0</v>
      </c>
      <c r="G127" s="11">
        <v>2236.41</v>
      </c>
      <c r="H127" s="11">
        <f t="shared" si="17"/>
        <v>206454.96</v>
      </c>
    </row>
    <row r="128" spans="1:11" x14ac:dyDescent="0.15">
      <c r="A128" s="1">
        <v>216078</v>
      </c>
      <c r="B128" s="3" t="s">
        <v>351</v>
      </c>
      <c r="C128" s="11">
        <v>0</v>
      </c>
      <c r="D128" s="11">
        <v>0</v>
      </c>
      <c r="E128" s="11">
        <f t="shared" si="18"/>
        <v>0</v>
      </c>
      <c r="F128" s="11">
        <v>0</v>
      </c>
      <c r="G128" s="11">
        <v>191.86</v>
      </c>
      <c r="H128" s="11">
        <f t="shared" si="17"/>
        <v>191.86</v>
      </c>
    </row>
    <row r="129" spans="1:11" x14ac:dyDescent="0.15">
      <c r="C129" s="11"/>
      <c r="D129" s="11"/>
      <c r="E129" s="11"/>
      <c r="F129" s="11"/>
      <c r="G129" s="11"/>
      <c r="H129" s="11"/>
    </row>
    <row r="130" spans="1:11" x14ac:dyDescent="0.15">
      <c r="B130" s="3" t="s">
        <v>22</v>
      </c>
      <c r="C130" s="12">
        <f t="shared" ref="C130:H130" si="19">SUM(C109:C129)</f>
        <v>3408406.47</v>
      </c>
      <c r="D130" s="12">
        <f t="shared" si="19"/>
        <v>294798.62</v>
      </c>
      <c r="E130" s="12">
        <f t="shared" si="19"/>
        <v>1296121.7815</v>
      </c>
      <c r="F130" s="12">
        <f t="shared" si="19"/>
        <v>0</v>
      </c>
      <c r="G130" s="12">
        <f t="shared" si="19"/>
        <v>203535.60999999996</v>
      </c>
      <c r="H130" s="12">
        <f t="shared" si="19"/>
        <v>5202862.4815000016</v>
      </c>
      <c r="I130" s="10"/>
    </row>
    <row r="131" spans="1:11" x14ac:dyDescent="0.15">
      <c r="C131" s="8"/>
      <c r="D131" s="10"/>
      <c r="E131" s="10"/>
      <c r="F131" s="11"/>
      <c r="G131" s="10"/>
      <c r="H131" s="10"/>
      <c r="I131" s="10"/>
    </row>
    <row r="132" spans="1:11" x14ac:dyDescent="0.15">
      <c r="B132" s="7" t="s">
        <v>7</v>
      </c>
      <c r="C132" s="10"/>
      <c r="D132" s="10"/>
      <c r="E132" s="10"/>
      <c r="F132" s="11"/>
      <c r="G132" s="18"/>
      <c r="H132" s="10"/>
    </row>
    <row r="133" spans="1:11" x14ac:dyDescent="0.15">
      <c r="A133" s="1">
        <v>210039</v>
      </c>
      <c r="B133" s="3" t="s">
        <v>237</v>
      </c>
      <c r="C133" s="11">
        <v>0</v>
      </c>
      <c r="D133" s="11">
        <v>0</v>
      </c>
      <c r="E133" s="11">
        <f>SUM(C133:D133)*0.35</f>
        <v>0</v>
      </c>
      <c r="F133" s="11">
        <v>0</v>
      </c>
      <c r="G133" s="11">
        <v>3000</v>
      </c>
      <c r="H133" s="11">
        <f t="shared" ref="H133:H165" si="20">+C133+D133+E133+F133+G133</f>
        <v>3000</v>
      </c>
      <c r="J133" s="15"/>
      <c r="K133" s="16"/>
    </row>
    <row r="134" spans="1:11" x14ac:dyDescent="0.15">
      <c r="A134" s="1">
        <v>210040</v>
      </c>
      <c r="B134" s="3" t="s">
        <v>72</v>
      </c>
      <c r="C134" s="11">
        <v>0</v>
      </c>
      <c r="D134" s="11">
        <v>488</v>
      </c>
      <c r="E134" s="11">
        <f t="shared" ref="E134:E165" si="21">SUM(C134:D134)*0.35</f>
        <v>170.79999999999998</v>
      </c>
      <c r="F134" s="11">
        <v>0</v>
      </c>
      <c r="G134" s="11">
        <v>11486</v>
      </c>
      <c r="H134" s="11">
        <f t="shared" si="20"/>
        <v>12144.8</v>
      </c>
      <c r="J134" s="15"/>
      <c r="K134" s="16"/>
    </row>
    <row r="135" spans="1:11" x14ac:dyDescent="0.15">
      <c r="A135" s="1">
        <v>210043</v>
      </c>
      <c r="B135" s="3" t="s">
        <v>186</v>
      </c>
      <c r="C135" s="11">
        <v>17761.5</v>
      </c>
      <c r="D135" s="11">
        <v>0</v>
      </c>
      <c r="E135" s="11">
        <f t="shared" si="21"/>
        <v>6216.5249999999996</v>
      </c>
      <c r="F135" s="11">
        <v>0</v>
      </c>
      <c r="G135" s="11">
        <v>220.34999999999997</v>
      </c>
      <c r="H135" s="11">
        <f t="shared" si="20"/>
        <v>24198.375</v>
      </c>
      <c r="J135" s="15"/>
      <c r="K135" s="16"/>
    </row>
    <row r="136" spans="1:11" x14ac:dyDescent="0.15">
      <c r="A136" s="1">
        <v>210045</v>
      </c>
      <c r="B136" s="3" t="s">
        <v>205</v>
      </c>
      <c r="C136" s="11">
        <v>0</v>
      </c>
      <c r="D136" s="11">
        <v>0</v>
      </c>
      <c r="E136" s="11">
        <f t="shared" si="21"/>
        <v>0</v>
      </c>
      <c r="F136" s="11">
        <v>0</v>
      </c>
      <c r="G136" s="11">
        <v>7500</v>
      </c>
      <c r="H136" s="11">
        <f t="shared" si="20"/>
        <v>7500</v>
      </c>
      <c r="J136" s="15"/>
      <c r="K136" s="16"/>
    </row>
    <row r="137" spans="1:11" x14ac:dyDescent="0.15">
      <c r="A137" s="1">
        <v>210046</v>
      </c>
      <c r="B137" s="3" t="s">
        <v>218</v>
      </c>
      <c r="C137" s="11">
        <v>0</v>
      </c>
      <c r="D137" s="11">
        <v>0</v>
      </c>
      <c r="E137" s="11">
        <f t="shared" si="21"/>
        <v>0</v>
      </c>
      <c r="F137" s="11">
        <v>0</v>
      </c>
      <c r="G137" s="11">
        <v>6057</v>
      </c>
      <c r="H137" s="11">
        <f t="shared" si="20"/>
        <v>6057</v>
      </c>
      <c r="J137" s="15"/>
      <c r="K137" s="16"/>
    </row>
    <row r="138" spans="1:11" x14ac:dyDescent="0.15">
      <c r="A138" s="1">
        <v>210047</v>
      </c>
      <c r="B138" s="3" t="s">
        <v>225</v>
      </c>
      <c r="C138" s="11">
        <v>0</v>
      </c>
      <c r="D138" s="11">
        <v>0</v>
      </c>
      <c r="E138" s="11">
        <f t="shared" si="21"/>
        <v>0</v>
      </c>
      <c r="F138" s="11">
        <v>0</v>
      </c>
      <c r="G138" s="11">
        <v>25000</v>
      </c>
      <c r="H138" s="11">
        <f t="shared" si="20"/>
        <v>25000</v>
      </c>
      <c r="J138" s="15"/>
      <c r="K138" s="16"/>
    </row>
    <row r="139" spans="1:11" x14ac:dyDescent="0.15">
      <c r="A139" s="1">
        <v>210109</v>
      </c>
      <c r="B139" s="3" t="s">
        <v>73</v>
      </c>
      <c r="C139" s="11">
        <v>869344.11</v>
      </c>
      <c r="D139" s="11">
        <v>41373.74</v>
      </c>
      <c r="E139" s="11">
        <f t="shared" si="21"/>
        <v>318751.2475</v>
      </c>
      <c r="F139" s="11">
        <v>0</v>
      </c>
      <c r="G139" s="11">
        <v>14629.880000000001</v>
      </c>
      <c r="H139" s="11">
        <f t="shared" si="20"/>
        <v>1244098.9774999998</v>
      </c>
      <c r="J139" s="15"/>
      <c r="K139" s="16"/>
    </row>
    <row r="140" spans="1:11" x14ac:dyDescent="0.15">
      <c r="A140" s="1">
        <v>210203</v>
      </c>
      <c r="B140" s="3" t="s">
        <v>230</v>
      </c>
      <c r="C140" s="11">
        <v>422368.87</v>
      </c>
      <c r="D140" s="11">
        <v>17356.88</v>
      </c>
      <c r="E140" s="11">
        <f t="shared" si="21"/>
        <v>153904.01249999998</v>
      </c>
      <c r="F140" s="11">
        <v>0</v>
      </c>
      <c r="G140" s="11">
        <v>12971.419999999998</v>
      </c>
      <c r="H140" s="11">
        <f t="shared" si="20"/>
        <v>606601.1825</v>
      </c>
      <c r="J140" s="15"/>
      <c r="K140" s="16"/>
    </row>
    <row r="141" spans="1:11" x14ac:dyDescent="0.15">
      <c r="A141" s="1">
        <v>210204</v>
      </c>
      <c r="B141" s="3" t="s">
        <v>74</v>
      </c>
      <c r="C141" s="11">
        <f>22571.63</f>
        <v>22571.63</v>
      </c>
      <c r="D141" s="11">
        <v>0</v>
      </c>
      <c r="E141" s="11">
        <f t="shared" si="21"/>
        <v>7900.0704999999998</v>
      </c>
      <c r="F141" s="11">
        <v>0</v>
      </c>
      <c r="G141" s="11">
        <v>919</v>
      </c>
      <c r="H141" s="11">
        <f t="shared" si="20"/>
        <v>31390.700499999999</v>
      </c>
      <c r="J141" s="15"/>
      <c r="K141" s="16"/>
    </row>
    <row r="142" spans="1:11" x14ac:dyDescent="0.15">
      <c r="A142" s="1">
        <v>210205</v>
      </c>
      <c r="B142" s="3" t="s">
        <v>75</v>
      </c>
      <c r="C142" s="11">
        <v>806431.17</v>
      </c>
      <c r="D142" s="11">
        <v>58698.45</v>
      </c>
      <c r="E142" s="11">
        <f t="shared" si="21"/>
        <v>302795.36699999997</v>
      </c>
      <c r="F142" s="11">
        <v>0</v>
      </c>
      <c r="G142" s="11">
        <v>16942.940000000002</v>
      </c>
      <c r="H142" s="11">
        <f t="shared" si="20"/>
        <v>1184867.9269999999</v>
      </c>
      <c r="J142" s="15"/>
      <c r="K142" s="16"/>
    </row>
    <row r="143" spans="1:11" x14ac:dyDescent="0.15">
      <c r="A143" s="1">
        <v>210207</v>
      </c>
      <c r="B143" s="3" t="s">
        <v>76</v>
      </c>
      <c r="C143" s="11">
        <v>0</v>
      </c>
      <c r="D143" s="11">
        <v>0</v>
      </c>
      <c r="E143" s="11">
        <f t="shared" si="21"/>
        <v>0</v>
      </c>
      <c r="F143" s="11">
        <v>0</v>
      </c>
      <c r="G143" s="11">
        <v>6921</v>
      </c>
      <c r="H143" s="11">
        <f t="shared" si="20"/>
        <v>6921</v>
      </c>
      <c r="J143" s="15"/>
      <c r="K143" s="16"/>
    </row>
    <row r="144" spans="1:11" x14ac:dyDescent="0.15">
      <c r="A144" s="1">
        <v>210209</v>
      </c>
      <c r="B144" s="3" t="s">
        <v>77</v>
      </c>
      <c r="C144" s="11">
        <v>0</v>
      </c>
      <c r="D144" s="11">
        <v>0</v>
      </c>
      <c r="E144" s="11">
        <f t="shared" si="21"/>
        <v>0</v>
      </c>
      <c r="F144" s="11">
        <v>0</v>
      </c>
      <c r="G144" s="11">
        <v>12465</v>
      </c>
      <c r="H144" s="11">
        <f t="shared" si="20"/>
        <v>12465</v>
      </c>
      <c r="J144" s="15"/>
      <c r="K144" s="16"/>
    </row>
    <row r="145" spans="1:11" x14ac:dyDescent="0.15">
      <c r="A145" s="1">
        <v>210220</v>
      </c>
      <c r="B145" s="3" t="s">
        <v>78</v>
      </c>
      <c r="C145" s="11">
        <f>250473.42</f>
        <v>250473.42</v>
      </c>
      <c r="D145" s="11">
        <v>0</v>
      </c>
      <c r="E145" s="11">
        <f t="shared" si="21"/>
        <v>87665.697</v>
      </c>
      <c r="F145" s="11">
        <v>0</v>
      </c>
      <c r="G145" s="11">
        <v>11208</v>
      </c>
      <c r="H145" s="11">
        <f t="shared" si="20"/>
        <v>349347.11700000003</v>
      </c>
      <c r="J145" s="15"/>
      <c r="K145" s="16"/>
    </row>
    <row r="146" spans="1:11" x14ac:dyDescent="0.15">
      <c r="A146" s="1">
        <v>210509</v>
      </c>
      <c r="B146" s="3" t="s">
        <v>79</v>
      </c>
      <c r="C146" s="11">
        <v>1713257.5</v>
      </c>
      <c r="D146" s="11">
        <v>49867.199999999997</v>
      </c>
      <c r="E146" s="11">
        <f t="shared" si="21"/>
        <v>617093.6449999999</v>
      </c>
      <c r="F146" s="11">
        <v>0</v>
      </c>
      <c r="G146" s="11">
        <v>15108.349999999999</v>
      </c>
      <c r="H146" s="11">
        <f t="shared" si="20"/>
        <v>2395326.6949999998</v>
      </c>
      <c r="J146" s="15"/>
      <c r="K146" s="16"/>
    </row>
    <row r="147" spans="1:11" x14ac:dyDescent="0.15">
      <c r="A147" s="1">
        <v>210513</v>
      </c>
      <c r="B147" s="3" t="s">
        <v>80</v>
      </c>
      <c r="C147" s="11">
        <v>60191</v>
      </c>
      <c r="D147" s="11">
        <v>7272.72</v>
      </c>
      <c r="E147" s="11">
        <f t="shared" si="21"/>
        <v>23612.302</v>
      </c>
      <c r="F147" s="11">
        <v>0</v>
      </c>
      <c r="G147" s="11">
        <v>837.27</v>
      </c>
      <c r="H147" s="11">
        <f t="shared" si="20"/>
        <v>91913.292000000001</v>
      </c>
      <c r="J147" s="15"/>
      <c r="K147" s="16"/>
    </row>
    <row r="148" spans="1:11" x14ac:dyDescent="0.15">
      <c r="A148" s="1">
        <v>210515</v>
      </c>
      <c r="B148" s="3" t="s">
        <v>81</v>
      </c>
      <c r="C148" s="11">
        <v>606065.88</v>
      </c>
      <c r="D148" s="11">
        <v>18216.060000000001</v>
      </c>
      <c r="E148" s="11">
        <f t="shared" si="21"/>
        <v>218498.679</v>
      </c>
      <c r="F148" s="11">
        <v>0</v>
      </c>
      <c r="G148" s="11">
        <v>6982.22</v>
      </c>
      <c r="H148" s="11">
        <f t="shared" si="20"/>
        <v>849762.83900000004</v>
      </c>
      <c r="J148" s="15"/>
      <c r="K148" s="16"/>
    </row>
    <row r="149" spans="1:11" x14ac:dyDescent="0.15">
      <c r="A149" s="1">
        <v>210516</v>
      </c>
      <c r="B149" s="3" t="s">
        <v>82</v>
      </c>
      <c r="C149" s="11">
        <v>213100</v>
      </c>
      <c r="D149" s="11">
        <v>4048.01</v>
      </c>
      <c r="E149" s="11">
        <f t="shared" si="21"/>
        <v>76001.803499999995</v>
      </c>
      <c r="F149" s="11">
        <v>0</v>
      </c>
      <c r="G149" s="11">
        <v>2247.5499999999997</v>
      </c>
      <c r="H149" s="11">
        <f t="shared" si="20"/>
        <v>295397.36349999998</v>
      </c>
      <c r="J149" s="15"/>
      <c r="K149" s="16"/>
    </row>
    <row r="150" spans="1:11" x14ac:dyDescent="0.15">
      <c r="A150" s="1">
        <v>210525</v>
      </c>
      <c r="B150" s="3" t="s">
        <v>83</v>
      </c>
      <c r="C150" s="11">
        <v>593610.25</v>
      </c>
      <c r="D150" s="11">
        <v>17771.8</v>
      </c>
      <c r="E150" s="11">
        <f t="shared" si="21"/>
        <v>213983.7175</v>
      </c>
      <c r="F150" s="11">
        <v>0</v>
      </c>
      <c r="G150" s="11">
        <v>5796.2000000000007</v>
      </c>
      <c r="H150" s="11">
        <f t="shared" si="20"/>
        <v>831161.96750000003</v>
      </c>
      <c r="J150" s="15"/>
      <c r="K150" s="16"/>
    </row>
    <row r="151" spans="1:11" x14ac:dyDescent="0.15">
      <c r="A151" s="1">
        <v>210530</v>
      </c>
      <c r="B151" s="3" t="s">
        <v>86</v>
      </c>
      <c r="C151" s="11">
        <v>300526.67</v>
      </c>
      <c r="D151" s="11">
        <v>0</v>
      </c>
      <c r="E151" s="11">
        <f t="shared" si="21"/>
        <v>105184.33449999998</v>
      </c>
      <c r="F151" s="11">
        <v>0</v>
      </c>
      <c r="G151" s="11">
        <v>2667.0899999999997</v>
      </c>
      <c r="H151" s="11">
        <f t="shared" si="20"/>
        <v>408378.09450000001</v>
      </c>
      <c r="J151" s="15"/>
      <c r="K151" s="16"/>
    </row>
    <row r="152" spans="1:11" x14ac:dyDescent="0.15">
      <c r="A152" s="1">
        <v>210531</v>
      </c>
      <c r="B152" s="3" t="s">
        <v>87</v>
      </c>
      <c r="C152" s="11">
        <v>449915.75</v>
      </c>
      <c r="D152" s="11">
        <v>29090.93</v>
      </c>
      <c r="E152" s="11">
        <f t="shared" si="21"/>
        <v>167652.33799999999</v>
      </c>
      <c r="F152" s="11">
        <v>0</v>
      </c>
      <c r="G152" s="11">
        <v>7108.58</v>
      </c>
      <c r="H152" s="11">
        <f t="shared" si="20"/>
        <v>653767.59799999988</v>
      </c>
      <c r="J152" s="15"/>
      <c r="K152" s="16"/>
    </row>
    <row r="153" spans="1:11" x14ac:dyDescent="0.15">
      <c r="A153" s="1">
        <v>210533</v>
      </c>
      <c r="B153" s="3" t="s">
        <v>89</v>
      </c>
      <c r="C153" s="11">
        <v>795205.67</v>
      </c>
      <c r="D153" s="11">
        <v>27354.18</v>
      </c>
      <c r="E153" s="11">
        <f t="shared" si="21"/>
        <v>287895.94750000001</v>
      </c>
      <c r="F153" s="11">
        <v>0</v>
      </c>
      <c r="G153" s="11">
        <v>8532.8700000000008</v>
      </c>
      <c r="H153" s="11">
        <f t="shared" si="20"/>
        <v>1118988.6675000002</v>
      </c>
      <c r="J153" s="15"/>
      <c r="K153" s="16"/>
    </row>
    <row r="154" spans="1:11" x14ac:dyDescent="0.15">
      <c r="A154" s="1">
        <v>210534</v>
      </c>
      <c r="B154" s="3" t="s">
        <v>90</v>
      </c>
      <c r="C154" s="11">
        <v>400071</v>
      </c>
      <c r="D154" s="11">
        <v>59932.01</v>
      </c>
      <c r="E154" s="11">
        <f t="shared" si="21"/>
        <v>161001.05349999998</v>
      </c>
      <c r="F154" s="11">
        <v>0</v>
      </c>
      <c r="G154" s="11">
        <v>7352.22</v>
      </c>
      <c r="H154" s="11">
        <f t="shared" si="20"/>
        <v>628356.2834999999</v>
      </c>
      <c r="J154" s="15"/>
      <c r="K154" s="16"/>
    </row>
    <row r="155" spans="1:11" x14ac:dyDescent="0.15">
      <c r="A155" s="1">
        <v>212001</v>
      </c>
      <c r="B155" s="3" t="s">
        <v>91</v>
      </c>
      <c r="C155" s="11">
        <v>0</v>
      </c>
      <c r="D155" s="11">
        <v>0</v>
      </c>
      <c r="E155" s="11">
        <f t="shared" si="21"/>
        <v>0</v>
      </c>
      <c r="F155" s="11">
        <v>0</v>
      </c>
      <c r="G155" s="11">
        <v>6599</v>
      </c>
      <c r="H155" s="11">
        <f t="shared" si="20"/>
        <v>6599</v>
      </c>
      <c r="J155" s="15"/>
      <c r="K155" s="16"/>
    </row>
    <row r="156" spans="1:11" x14ac:dyDescent="0.15">
      <c r="A156" s="1">
        <v>212007</v>
      </c>
      <c r="B156" s="3" t="s">
        <v>92</v>
      </c>
      <c r="C156" s="11">
        <v>755001</v>
      </c>
      <c r="D156" s="11">
        <v>26951.02</v>
      </c>
      <c r="E156" s="11">
        <f t="shared" si="21"/>
        <v>273683.20699999999</v>
      </c>
      <c r="F156" s="11">
        <v>0</v>
      </c>
      <c r="G156" s="11">
        <v>18477.189999999999</v>
      </c>
      <c r="H156" s="11">
        <f t="shared" si="20"/>
        <v>1074112.4169999999</v>
      </c>
      <c r="J156" s="15"/>
      <c r="K156" s="16"/>
    </row>
    <row r="157" spans="1:11" x14ac:dyDescent="0.15">
      <c r="A157" s="1">
        <v>215019</v>
      </c>
      <c r="B157" s="3" t="s">
        <v>187</v>
      </c>
      <c r="C157" s="11">
        <v>869367.17</v>
      </c>
      <c r="D157" s="11">
        <v>17771.8</v>
      </c>
      <c r="E157" s="11">
        <f t="shared" si="21"/>
        <v>310498.63949999999</v>
      </c>
      <c r="F157" s="11">
        <v>0</v>
      </c>
      <c r="G157" s="11">
        <v>9035.59</v>
      </c>
      <c r="H157" s="11">
        <f t="shared" si="20"/>
        <v>1206673.1995000001</v>
      </c>
      <c r="J157" s="15"/>
      <c r="K157" s="16"/>
    </row>
    <row r="158" spans="1:11" x14ac:dyDescent="0.15">
      <c r="A158" s="1">
        <v>216025</v>
      </c>
      <c r="B158" s="3" t="s">
        <v>93</v>
      </c>
      <c r="C158" s="11">
        <v>0</v>
      </c>
      <c r="D158" s="11">
        <v>0</v>
      </c>
      <c r="E158" s="11">
        <f t="shared" si="21"/>
        <v>0</v>
      </c>
      <c r="F158" s="11">
        <v>0</v>
      </c>
      <c r="G158" s="11">
        <v>8371</v>
      </c>
      <c r="H158" s="11">
        <f t="shared" si="20"/>
        <v>8371</v>
      </c>
      <c r="J158" s="15"/>
      <c r="K158" s="16"/>
    </row>
    <row r="159" spans="1:11" x14ac:dyDescent="0.15">
      <c r="A159" s="1">
        <v>216028</v>
      </c>
      <c r="B159" s="3" t="s">
        <v>285</v>
      </c>
      <c r="C159" s="11">
        <v>125068.13</v>
      </c>
      <c r="D159" s="11">
        <v>7899.44</v>
      </c>
      <c r="E159" s="11">
        <f t="shared" si="21"/>
        <v>46538.6495</v>
      </c>
      <c r="F159" s="11">
        <v>0</v>
      </c>
      <c r="G159" s="11">
        <v>13498</v>
      </c>
      <c r="H159" s="11">
        <f t="shared" si="20"/>
        <v>193004.21950000001</v>
      </c>
      <c r="J159" s="15"/>
      <c r="K159" s="16"/>
    </row>
    <row r="160" spans="1:11" x14ac:dyDescent="0.15">
      <c r="A160" s="1">
        <v>216040</v>
      </c>
      <c r="B160" s="3" t="s">
        <v>94</v>
      </c>
      <c r="C160" s="11">
        <f>152418.6+115466</f>
        <v>267884.59999999998</v>
      </c>
      <c r="D160" s="11">
        <v>50989</v>
      </c>
      <c r="E160" s="11">
        <f t="shared" si="21"/>
        <v>111605.75999999998</v>
      </c>
      <c r="F160" s="11">
        <v>0</v>
      </c>
      <c r="G160" s="11">
        <v>7818</v>
      </c>
      <c r="H160" s="11">
        <f t="shared" si="20"/>
        <v>438297.36</v>
      </c>
      <c r="J160" s="15"/>
      <c r="K160" s="16"/>
    </row>
    <row r="161" spans="1:11" x14ac:dyDescent="0.15">
      <c r="A161" s="1">
        <v>216059</v>
      </c>
      <c r="B161" s="3" t="s">
        <v>231</v>
      </c>
      <c r="C161" s="11">
        <v>96137.95</v>
      </c>
      <c r="D161" s="11">
        <v>18216.060000000001</v>
      </c>
      <c r="E161" s="11">
        <f t="shared" si="21"/>
        <v>40023.903499999993</v>
      </c>
      <c r="F161" s="11">
        <v>0</v>
      </c>
      <c r="G161" s="11">
        <v>607.70999999999992</v>
      </c>
      <c r="H161" s="11">
        <f t="shared" si="20"/>
        <v>154985.62349999999</v>
      </c>
      <c r="J161" s="15"/>
      <c r="K161" s="16"/>
    </row>
    <row r="162" spans="1:11" x14ac:dyDescent="0.15">
      <c r="A162" s="1">
        <v>219014</v>
      </c>
      <c r="B162" s="3" t="s">
        <v>286</v>
      </c>
      <c r="C162" s="11">
        <v>150488.01</v>
      </c>
      <c r="D162" s="11">
        <v>0</v>
      </c>
      <c r="E162" s="11">
        <f t="shared" si="21"/>
        <v>52670.803500000002</v>
      </c>
      <c r="F162" s="11">
        <v>0</v>
      </c>
      <c r="G162" s="11">
        <v>1625.58</v>
      </c>
      <c r="H162" s="11">
        <f t="shared" si="20"/>
        <v>204784.39350000001</v>
      </c>
      <c r="J162" s="15"/>
      <c r="K162" s="16"/>
    </row>
    <row r="163" spans="1:11" x14ac:dyDescent="0.15">
      <c r="A163" s="1">
        <v>216042</v>
      </c>
      <c r="B163" s="3" t="s">
        <v>188</v>
      </c>
      <c r="C163" s="11">
        <v>0</v>
      </c>
      <c r="D163" s="11">
        <v>0</v>
      </c>
      <c r="E163" s="11">
        <f t="shared" si="21"/>
        <v>0</v>
      </c>
      <c r="F163" s="11">
        <v>0</v>
      </c>
      <c r="G163" s="11">
        <v>1.03</v>
      </c>
      <c r="H163" s="11">
        <f t="shared" si="20"/>
        <v>1.03</v>
      </c>
      <c r="J163" s="15"/>
      <c r="K163" s="16"/>
    </row>
    <row r="164" spans="1:11" x14ac:dyDescent="0.15">
      <c r="A164" s="1">
        <v>216062</v>
      </c>
      <c r="B164" s="3" t="s">
        <v>318</v>
      </c>
      <c r="C164" s="11">
        <v>1484</v>
      </c>
      <c r="D164" s="11">
        <v>0</v>
      </c>
      <c r="E164" s="11">
        <f t="shared" si="21"/>
        <v>519.4</v>
      </c>
      <c r="F164" s="11">
        <v>0</v>
      </c>
      <c r="G164" s="11">
        <v>134.05000000000001</v>
      </c>
      <c r="H164" s="11">
        <f t="shared" si="20"/>
        <v>2137.4500000000003</v>
      </c>
      <c r="J164" s="15"/>
      <c r="K164" s="16"/>
    </row>
    <row r="165" spans="1:11" x14ac:dyDescent="0.15">
      <c r="A165" s="1">
        <v>216067</v>
      </c>
      <c r="B165" s="10" t="s">
        <v>97</v>
      </c>
      <c r="C165" s="11">
        <v>1484</v>
      </c>
      <c r="D165" s="11">
        <v>0</v>
      </c>
      <c r="E165" s="11">
        <f t="shared" si="21"/>
        <v>519.4</v>
      </c>
      <c r="F165" s="11">
        <v>0</v>
      </c>
      <c r="G165" s="11">
        <v>133.65</v>
      </c>
      <c r="H165" s="11">
        <f t="shared" si="20"/>
        <v>2137.0500000000002</v>
      </c>
      <c r="J165" s="15"/>
      <c r="K165" s="16"/>
    </row>
    <row r="166" spans="1:11" x14ac:dyDescent="0.15">
      <c r="C166" s="8"/>
      <c r="D166" s="11"/>
      <c r="E166" s="11"/>
      <c r="F166" s="11"/>
      <c r="G166" s="11"/>
      <c r="H166" s="11"/>
    </row>
    <row r="167" spans="1:11" x14ac:dyDescent="0.15">
      <c r="B167" s="3" t="s">
        <v>23</v>
      </c>
      <c r="C167" s="12">
        <f t="shared" ref="C167:H167" si="22">SUM(C133:C166)</f>
        <v>9787809.2799999993</v>
      </c>
      <c r="D167" s="12">
        <f t="shared" si="22"/>
        <v>453297.3</v>
      </c>
      <c r="E167" s="12">
        <f t="shared" si="22"/>
        <v>3584387.3029999989</v>
      </c>
      <c r="F167" s="12">
        <f t="shared" si="22"/>
        <v>0</v>
      </c>
      <c r="G167" s="12">
        <f t="shared" si="22"/>
        <v>252253.73999999993</v>
      </c>
      <c r="H167" s="12">
        <f t="shared" si="22"/>
        <v>14077747.622999998</v>
      </c>
      <c r="J167" s="16"/>
    </row>
    <row r="168" spans="1:11" x14ac:dyDescent="0.15">
      <c r="C168" s="8"/>
      <c r="D168" s="11"/>
      <c r="E168" s="11"/>
      <c r="F168" s="11"/>
      <c r="G168" s="11"/>
      <c r="H168" s="11"/>
    </row>
    <row r="169" spans="1:11" x14ac:dyDescent="0.15">
      <c r="B169" s="7" t="s">
        <v>9</v>
      </c>
      <c r="C169" s="8"/>
      <c r="D169" s="11"/>
      <c r="E169" s="11"/>
      <c r="F169" s="11"/>
      <c r="G169" s="19"/>
      <c r="H169" s="11"/>
    </row>
    <row r="170" spans="1:11" x14ac:dyDescent="0.15">
      <c r="A170" s="1">
        <v>210106</v>
      </c>
      <c r="B170" s="3" t="s">
        <v>65</v>
      </c>
      <c r="C170" s="8">
        <v>367860.17</v>
      </c>
      <c r="D170" s="8">
        <v>0</v>
      </c>
      <c r="E170" s="8">
        <f>SUM(C170:D170)*0.35</f>
        <v>128751.05949999999</v>
      </c>
      <c r="F170" s="11">
        <v>0</v>
      </c>
      <c r="G170" s="11">
        <v>7295.0599999999995</v>
      </c>
      <c r="H170" s="11">
        <f t="shared" ref="H170:H179" si="23">+C170+D170+E170+F170+G170</f>
        <v>503906.28949999996</v>
      </c>
    </row>
    <row r="171" spans="1:11" x14ac:dyDescent="0.15">
      <c r="A171" s="1">
        <v>210202</v>
      </c>
      <c r="B171" s="3" t="s">
        <v>287</v>
      </c>
      <c r="C171" s="8">
        <f>154000+27100.56</f>
        <v>181100.56</v>
      </c>
      <c r="D171" s="8">
        <v>87959.360000000001</v>
      </c>
      <c r="E171" s="8">
        <f t="shared" ref="E171:E178" si="24">SUM(C171:D171)*0.35</f>
        <v>94170.971999999994</v>
      </c>
      <c r="F171" s="11">
        <v>0</v>
      </c>
      <c r="G171" s="11">
        <v>2037</v>
      </c>
      <c r="H171" s="11">
        <f t="shared" si="23"/>
        <v>365267.89199999999</v>
      </c>
    </row>
    <row r="172" spans="1:11" x14ac:dyDescent="0.15">
      <c r="A172" s="1">
        <v>210215</v>
      </c>
      <c r="B172" s="3" t="s">
        <v>98</v>
      </c>
      <c r="C172" s="8">
        <v>290255.89</v>
      </c>
      <c r="D172" s="8">
        <v>0</v>
      </c>
      <c r="E172" s="8">
        <f t="shared" si="24"/>
        <v>101589.5615</v>
      </c>
      <c r="F172" s="11">
        <v>0</v>
      </c>
      <c r="G172" s="11">
        <v>7856</v>
      </c>
      <c r="H172" s="11">
        <f t="shared" si="23"/>
        <v>399701.45150000002</v>
      </c>
    </row>
    <row r="173" spans="1:11" x14ac:dyDescent="0.15">
      <c r="A173" s="1">
        <v>210520</v>
      </c>
      <c r="B173" s="3" t="s">
        <v>99</v>
      </c>
      <c r="C173" s="8">
        <f>1619183.24-74490</f>
        <v>1544693.24</v>
      </c>
      <c r="D173" s="8">
        <v>50793.64</v>
      </c>
      <c r="E173" s="8">
        <f t="shared" si="24"/>
        <v>558420.40799999994</v>
      </c>
      <c r="F173" s="11">
        <v>0</v>
      </c>
      <c r="G173" s="11">
        <v>32504.76</v>
      </c>
      <c r="H173" s="11">
        <f t="shared" si="23"/>
        <v>2186412.0479999995</v>
      </c>
    </row>
    <row r="174" spans="1:11" x14ac:dyDescent="0.15">
      <c r="A174" s="1">
        <v>210522</v>
      </c>
      <c r="B174" s="3" t="s">
        <v>100</v>
      </c>
      <c r="C174" s="8">
        <v>951224.17</v>
      </c>
      <c r="D174" s="8">
        <v>40535</v>
      </c>
      <c r="E174" s="8">
        <f t="shared" si="24"/>
        <v>347115.7095</v>
      </c>
      <c r="F174" s="11">
        <v>0</v>
      </c>
      <c r="G174" s="11">
        <v>25206.880000000001</v>
      </c>
      <c r="H174" s="11">
        <f t="shared" si="23"/>
        <v>1364081.7594999999</v>
      </c>
    </row>
    <row r="175" spans="1:11" x14ac:dyDescent="0.15">
      <c r="A175" s="1">
        <v>212006</v>
      </c>
      <c r="B175" s="3" t="s">
        <v>101</v>
      </c>
      <c r="C175" s="8">
        <v>0</v>
      </c>
      <c r="D175" s="8">
        <v>0</v>
      </c>
      <c r="E175" s="8">
        <f t="shared" si="24"/>
        <v>0</v>
      </c>
      <c r="F175" s="11">
        <v>0</v>
      </c>
      <c r="G175" s="11">
        <v>6790</v>
      </c>
      <c r="H175" s="11">
        <f t="shared" si="23"/>
        <v>6790</v>
      </c>
    </row>
    <row r="176" spans="1:11" x14ac:dyDescent="0.15">
      <c r="A176" s="1">
        <v>216047</v>
      </c>
      <c r="B176" s="3" t="s">
        <v>102</v>
      </c>
      <c r="C176" s="8">
        <f>1020181.59+74490</f>
        <v>1094671.5899999999</v>
      </c>
      <c r="D176" s="8">
        <v>42730.13</v>
      </c>
      <c r="E176" s="8">
        <f t="shared" si="24"/>
        <v>398090.6019999999</v>
      </c>
      <c r="F176" s="11">
        <v>0</v>
      </c>
      <c r="G176" s="11">
        <v>31893.119999999999</v>
      </c>
      <c r="H176" s="11">
        <f t="shared" si="23"/>
        <v>1567385.4419999998</v>
      </c>
    </row>
    <row r="177" spans="1:11" x14ac:dyDescent="0.15">
      <c r="A177" s="1">
        <v>210532</v>
      </c>
      <c r="B177" s="3" t="s">
        <v>88</v>
      </c>
      <c r="C177" s="8">
        <v>364138.11</v>
      </c>
      <c r="D177" s="8">
        <v>23760.68</v>
      </c>
      <c r="E177" s="8">
        <f t="shared" si="24"/>
        <v>135764.5765</v>
      </c>
      <c r="F177" s="11">
        <v>0</v>
      </c>
      <c r="G177" s="11">
        <v>7981.7</v>
      </c>
      <c r="H177" s="11">
        <f t="shared" si="23"/>
        <v>531645.06649999996</v>
      </c>
      <c r="J177" s="15"/>
      <c r="K177" s="16"/>
    </row>
    <row r="178" spans="1:11" x14ac:dyDescent="0.15">
      <c r="A178" s="1">
        <v>216060</v>
      </c>
      <c r="B178" s="3" t="s">
        <v>96</v>
      </c>
      <c r="C178" s="8">
        <v>228484.45</v>
      </c>
      <c r="D178" s="8">
        <v>0</v>
      </c>
      <c r="E178" s="8">
        <f t="shared" si="24"/>
        <v>79969.557499999995</v>
      </c>
      <c r="F178" s="11">
        <v>0</v>
      </c>
      <c r="G178" s="11">
        <v>4697.8099999999995</v>
      </c>
      <c r="H178" s="11">
        <f t="shared" si="23"/>
        <v>313151.8175</v>
      </c>
      <c r="J178" s="15"/>
      <c r="K178" s="16"/>
    </row>
    <row r="179" spans="1:11" x14ac:dyDescent="0.15">
      <c r="A179" s="1">
        <v>216094</v>
      </c>
      <c r="B179" s="3" t="s">
        <v>103</v>
      </c>
      <c r="C179" s="8">
        <v>0</v>
      </c>
      <c r="D179" s="8">
        <v>0</v>
      </c>
      <c r="E179" s="8">
        <f>SUM(C179:D179)*0.35</f>
        <v>0</v>
      </c>
      <c r="F179" s="11">
        <v>0</v>
      </c>
      <c r="G179" s="11">
        <v>56.31</v>
      </c>
      <c r="H179" s="11">
        <f t="shared" si="23"/>
        <v>56.31</v>
      </c>
    </row>
    <row r="180" spans="1:11" x14ac:dyDescent="0.15">
      <c r="C180" s="8"/>
      <c r="D180" s="11"/>
      <c r="E180" s="11"/>
      <c r="F180" s="11"/>
      <c r="G180" s="11"/>
      <c r="H180" s="11"/>
    </row>
    <row r="181" spans="1:11" x14ac:dyDescent="0.15">
      <c r="B181" s="3" t="s">
        <v>25</v>
      </c>
      <c r="C181" s="12">
        <f t="shared" ref="C181:H181" si="25">SUM(C170:C179)</f>
        <v>5022428.18</v>
      </c>
      <c r="D181" s="12">
        <f t="shared" si="25"/>
        <v>245778.81</v>
      </c>
      <c r="E181" s="12">
        <f t="shared" si="25"/>
        <v>1843872.4465000001</v>
      </c>
      <c r="F181" s="12">
        <f t="shared" si="25"/>
        <v>0</v>
      </c>
      <c r="G181" s="12">
        <f t="shared" si="25"/>
        <v>126318.63999999998</v>
      </c>
      <c r="H181" s="12">
        <f t="shared" si="25"/>
        <v>7238398.0764999986</v>
      </c>
    </row>
    <row r="182" spans="1:11" x14ac:dyDescent="0.15">
      <c r="C182" s="11"/>
      <c r="D182" s="11"/>
      <c r="E182" s="11"/>
      <c r="F182" s="11"/>
      <c r="G182" s="11"/>
      <c r="H182" s="11"/>
    </row>
    <row r="183" spans="1:11" x14ac:dyDescent="0.15">
      <c r="B183" s="7" t="s">
        <v>8</v>
      </c>
      <c r="C183" s="8"/>
      <c r="D183" s="8"/>
      <c r="E183" s="8"/>
      <c r="F183" s="11"/>
      <c r="G183" s="19"/>
      <c r="H183" s="11"/>
    </row>
    <row r="184" spans="1:11" x14ac:dyDescent="0.15">
      <c r="A184" s="1">
        <v>210201</v>
      </c>
      <c r="B184" s="3" t="s">
        <v>104</v>
      </c>
      <c r="C184" s="11">
        <f>56156.32+154055.07</f>
        <v>210211.39</v>
      </c>
      <c r="D184" s="11">
        <v>50989</v>
      </c>
      <c r="E184" s="11">
        <f>SUM(C184:D184)*0.35</f>
        <v>91420.136499999993</v>
      </c>
      <c r="F184" s="11">
        <v>0</v>
      </c>
      <c r="G184" s="11">
        <v>5240</v>
      </c>
      <c r="H184" s="11">
        <f t="shared" ref="H184:H195" si="26">+C184+D184+E184+F184+G184</f>
        <v>357860.52650000004</v>
      </c>
    </row>
    <row r="185" spans="1:11" x14ac:dyDescent="0.15">
      <c r="A185" s="1">
        <v>210230</v>
      </c>
      <c r="B185" s="3" t="s">
        <v>288</v>
      </c>
      <c r="C185" s="11">
        <v>37555</v>
      </c>
      <c r="D185" s="11">
        <v>0</v>
      </c>
      <c r="E185" s="11">
        <f t="shared" ref="E185:E195" si="27">SUM(C185:D185)*0.35</f>
        <v>13144.25</v>
      </c>
      <c r="F185" s="11">
        <v>0</v>
      </c>
      <c r="G185" s="11">
        <v>22124</v>
      </c>
      <c r="H185" s="11">
        <f t="shared" si="26"/>
        <v>72823.25</v>
      </c>
    </row>
    <row r="186" spans="1:11" x14ac:dyDescent="0.15">
      <c r="A186" s="1">
        <v>210480</v>
      </c>
      <c r="B186" s="3" t="s">
        <v>232</v>
      </c>
      <c r="C186" s="11">
        <v>630678.5</v>
      </c>
      <c r="D186" s="11">
        <v>95256.7</v>
      </c>
      <c r="E186" s="11">
        <f t="shared" si="27"/>
        <v>254077.31999999998</v>
      </c>
      <c r="F186" s="11">
        <v>0</v>
      </c>
      <c r="G186" s="11">
        <v>9423.3100000000013</v>
      </c>
      <c r="H186" s="11">
        <f t="shared" si="26"/>
        <v>989435.83</v>
      </c>
    </row>
    <row r="187" spans="1:11" x14ac:dyDescent="0.15">
      <c r="A187" s="1">
        <v>210502</v>
      </c>
      <c r="B187" s="3" t="s">
        <v>105</v>
      </c>
      <c r="C187" s="11">
        <v>384000.62</v>
      </c>
      <c r="D187" s="11">
        <v>47957.83</v>
      </c>
      <c r="E187" s="11">
        <f t="shared" si="27"/>
        <v>151185.45749999999</v>
      </c>
      <c r="F187" s="11">
        <v>0</v>
      </c>
      <c r="G187" s="11">
        <v>14935.820000000002</v>
      </c>
      <c r="H187" s="11">
        <f t="shared" si="26"/>
        <v>598079.72749999992</v>
      </c>
    </row>
    <row r="188" spans="1:11" x14ac:dyDescent="0.15">
      <c r="A188" s="1">
        <v>210503</v>
      </c>
      <c r="B188" s="3" t="s">
        <v>106</v>
      </c>
      <c r="C188" s="11">
        <v>1253457.5</v>
      </c>
      <c r="D188" s="11">
        <v>142689.32</v>
      </c>
      <c r="E188" s="11">
        <f t="shared" si="27"/>
        <v>488651.38699999999</v>
      </c>
      <c r="F188" s="11">
        <v>0</v>
      </c>
      <c r="G188" s="11">
        <v>82101.75</v>
      </c>
      <c r="H188" s="11">
        <f t="shared" si="26"/>
        <v>1966899.9569999999</v>
      </c>
    </row>
    <row r="189" spans="1:11" x14ac:dyDescent="0.15">
      <c r="A189" s="1">
        <v>210505</v>
      </c>
      <c r="B189" s="3" t="s">
        <v>107</v>
      </c>
      <c r="C189" s="11">
        <v>816401.69</v>
      </c>
      <c r="D189" s="11">
        <v>86664.56</v>
      </c>
      <c r="E189" s="11">
        <f t="shared" si="27"/>
        <v>316073.1875</v>
      </c>
      <c r="F189" s="11">
        <v>0</v>
      </c>
      <c r="G189" s="11">
        <v>43591.8</v>
      </c>
      <c r="H189" s="11">
        <f t="shared" si="26"/>
        <v>1262731.2375</v>
      </c>
    </row>
    <row r="190" spans="1:11" x14ac:dyDescent="0.15">
      <c r="A190" s="1">
        <v>210517</v>
      </c>
      <c r="B190" s="3" t="s">
        <v>108</v>
      </c>
      <c r="C190" s="11">
        <v>808172</v>
      </c>
      <c r="D190" s="11">
        <v>103072.67</v>
      </c>
      <c r="E190" s="11">
        <f t="shared" si="27"/>
        <v>318935.63449999999</v>
      </c>
      <c r="F190" s="11">
        <v>0</v>
      </c>
      <c r="G190" s="11">
        <v>19901.579999999998</v>
      </c>
      <c r="H190" s="11">
        <f t="shared" si="26"/>
        <v>1250081.8845000002</v>
      </c>
    </row>
    <row r="191" spans="1:11" x14ac:dyDescent="0.15">
      <c r="A191" s="1">
        <v>210519</v>
      </c>
      <c r="B191" s="3" t="s">
        <v>109</v>
      </c>
      <c r="C191" s="11">
        <v>1632781.67</v>
      </c>
      <c r="D191" s="11">
        <v>40530.67</v>
      </c>
      <c r="E191" s="11">
        <f t="shared" si="27"/>
        <v>585659.3189999999</v>
      </c>
      <c r="F191" s="11">
        <v>0</v>
      </c>
      <c r="G191" s="11">
        <v>19759.13</v>
      </c>
      <c r="H191" s="11">
        <f t="shared" si="26"/>
        <v>2278730.7889999999</v>
      </c>
    </row>
    <row r="192" spans="1:11" x14ac:dyDescent="0.15">
      <c r="A192" s="1">
        <v>210523</v>
      </c>
      <c r="B192" s="3" t="s">
        <v>110</v>
      </c>
      <c r="C192" s="11">
        <v>425997.62</v>
      </c>
      <c r="D192" s="11">
        <v>47957.83</v>
      </c>
      <c r="E192" s="11">
        <f t="shared" si="27"/>
        <v>165884.4075</v>
      </c>
      <c r="F192" s="11">
        <v>0</v>
      </c>
      <c r="G192" s="11">
        <v>20253.009999999998</v>
      </c>
      <c r="H192" s="11">
        <f t="shared" si="26"/>
        <v>660092.86750000005</v>
      </c>
    </row>
    <row r="193" spans="1:11" x14ac:dyDescent="0.15">
      <c r="A193" s="1">
        <v>216069</v>
      </c>
      <c r="B193" s="3" t="s">
        <v>319</v>
      </c>
      <c r="C193" s="11">
        <v>0</v>
      </c>
      <c r="D193" s="11">
        <v>0</v>
      </c>
      <c r="E193" s="11">
        <f t="shared" si="27"/>
        <v>0</v>
      </c>
      <c r="F193" s="11">
        <v>0</v>
      </c>
      <c r="G193" s="11">
        <v>349.48999999999995</v>
      </c>
      <c r="H193" s="11">
        <f t="shared" si="26"/>
        <v>349.48999999999995</v>
      </c>
    </row>
    <row r="194" spans="1:11" x14ac:dyDescent="0.15">
      <c r="A194" s="1">
        <v>216071</v>
      </c>
      <c r="B194" s="3" t="s">
        <v>111</v>
      </c>
      <c r="C194" s="11">
        <v>216879</v>
      </c>
      <c r="D194" s="11">
        <v>0</v>
      </c>
      <c r="E194" s="11">
        <f t="shared" si="27"/>
        <v>75907.649999999994</v>
      </c>
      <c r="F194" s="11">
        <v>0</v>
      </c>
      <c r="G194" s="11">
        <v>6274.82</v>
      </c>
      <c r="H194" s="11">
        <f t="shared" si="26"/>
        <v>299061.47000000003</v>
      </c>
    </row>
    <row r="195" spans="1:11" x14ac:dyDescent="0.15">
      <c r="A195" s="1">
        <v>216092</v>
      </c>
      <c r="B195" s="3" t="s">
        <v>289</v>
      </c>
      <c r="C195" s="11">
        <v>0</v>
      </c>
      <c r="D195" s="11">
        <v>0</v>
      </c>
      <c r="E195" s="11">
        <f t="shared" si="27"/>
        <v>0</v>
      </c>
      <c r="F195" s="11">
        <v>0</v>
      </c>
      <c r="G195" s="11">
        <v>11.09</v>
      </c>
      <c r="H195" s="11">
        <f t="shared" si="26"/>
        <v>11.09</v>
      </c>
    </row>
    <row r="196" spans="1:11" x14ac:dyDescent="0.15">
      <c r="C196" s="11"/>
      <c r="D196" s="11"/>
      <c r="E196" s="11"/>
      <c r="F196" s="11"/>
      <c r="G196" s="11"/>
      <c r="H196" s="11"/>
    </row>
    <row r="197" spans="1:11" x14ac:dyDescent="0.15">
      <c r="B197" s="3" t="s">
        <v>24</v>
      </c>
      <c r="C197" s="12">
        <f t="shared" ref="C197:H197" si="28">SUM(C184:C196)</f>
        <v>6416134.9899999993</v>
      </c>
      <c r="D197" s="12">
        <f t="shared" si="28"/>
        <v>615118.58000000007</v>
      </c>
      <c r="E197" s="12">
        <f t="shared" si="28"/>
        <v>2460938.7494999999</v>
      </c>
      <c r="F197" s="12">
        <f t="shared" si="28"/>
        <v>0</v>
      </c>
      <c r="G197" s="12">
        <f t="shared" si="28"/>
        <v>243965.8</v>
      </c>
      <c r="H197" s="12">
        <f t="shared" si="28"/>
        <v>9736158.1195</v>
      </c>
    </row>
    <row r="198" spans="1:11" x14ac:dyDescent="0.15">
      <c r="C198" s="11"/>
      <c r="D198" s="11"/>
      <c r="E198" s="11"/>
      <c r="F198" s="11"/>
      <c r="G198" s="11"/>
      <c r="H198" s="11"/>
    </row>
    <row r="199" spans="1:11" x14ac:dyDescent="0.15">
      <c r="B199" s="3" t="s">
        <v>333</v>
      </c>
      <c r="C199" s="12">
        <f t="shared" ref="C199:H199" si="29">+C56+C91+C106+C130+C167+C197+C181+C64+C76+C83</f>
        <v>32351255.84</v>
      </c>
      <c r="D199" s="12">
        <f t="shared" si="29"/>
        <v>2928156.4</v>
      </c>
      <c r="E199" s="12">
        <f t="shared" si="29"/>
        <v>12347794.284</v>
      </c>
      <c r="F199" s="12">
        <f t="shared" si="29"/>
        <v>190000</v>
      </c>
      <c r="G199" s="12">
        <f t="shared" si="29"/>
        <v>3020403.13</v>
      </c>
      <c r="H199" s="12">
        <f t="shared" si="29"/>
        <v>50837609.653999999</v>
      </c>
    </row>
    <row r="200" spans="1:11" x14ac:dyDescent="0.15">
      <c r="C200" s="11"/>
      <c r="D200" s="11"/>
      <c r="E200" s="11"/>
      <c r="F200" s="11"/>
      <c r="G200" s="11"/>
      <c r="H200" s="11"/>
    </row>
    <row r="201" spans="1:11" x14ac:dyDescent="0.15">
      <c r="B201" s="7" t="s">
        <v>14</v>
      </c>
      <c r="C201" s="11"/>
      <c r="D201" s="11"/>
      <c r="E201" s="11"/>
      <c r="F201" s="11"/>
      <c r="G201" s="19"/>
      <c r="H201" s="11"/>
    </row>
    <row r="202" spans="1:11" x14ac:dyDescent="0.15">
      <c r="A202" s="1">
        <v>210407</v>
      </c>
      <c r="B202" s="3" t="s">
        <v>112</v>
      </c>
      <c r="C202" s="8">
        <v>0</v>
      </c>
      <c r="D202" s="8">
        <v>107293.41</v>
      </c>
      <c r="E202" s="8">
        <f>SUM(C202:D202)*0.35</f>
        <v>37552.693500000001</v>
      </c>
      <c r="F202" s="11">
        <v>0</v>
      </c>
      <c r="G202" s="11">
        <v>5590</v>
      </c>
      <c r="H202" s="11">
        <f t="shared" ref="H202:H223" si="30">+C202+D202+E202+F202+G202</f>
        <v>150436.1035</v>
      </c>
    </row>
    <row r="203" spans="1:11" x14ac:dyDescent="0.15">
      <c r="A203" s="1">
        <v>210528</v>
      </c>
      <c r="B203" s="3" t="s">
        <v>84</v>
      </c>
      <c r="C203" s="11">
        <v>0</v>
      </c>
      <c r="D203" s="8">
        <v>0</v>
      </c>
      <c r="E203" s="8">
        <f t="shared" ref="E203:E223" si="31">SUM(C203:D203)*0.35</f>
        <v>0</v>
      </c>
      <c r="F203" s="11">
        <v>0</v>
      </c>
      <c r="G203" s="11">
        <v>10236</v>
      </c>
      <c r="H203" s="11">
        <f t="shared" si="30"/>
        <v>10236</v>
      </c>
      <c r="J203" s="15"/>
      <c r="K203" s="16"/>
    </row>
    <row r="204" spans="1:11" x14ac:dyDescent="0.15">
      <c r="A204" s="1">
        <v>214001</v>
      </c>
      <c r="B204" s="3" t="s">
        <v>200</v>
      </c>
      <c r="C204" s="8">
        <v>0</v>
      </c>
      <c r="D204" s="8">
        <v>183839.57</v>
      </c>
      <c r="E204" s="8">
        <f t="shared" si="31"/>
        <v>64343.849499999997</v>
      </c>
      <c r="F204" s="11">
        <v>0</v>
      </c>
      <c r="G204" s="11">
        <v>27863</v>
      </c>
      <c r="H204" s="11">
        <f t="shared" si="30"/>
        <v>276046.41950000002</v>
      </c>
    </row>
    <row r="205" spans="1:11" x14ac:dyDescent="0.15">
      <c r="A205" s="1">
        <v>214009</v>
      </c>
      <c r="B205" s="3" t="s">
        <v>343</v>
      </c>
      <c r="C205" s="8">
        <v>0</v>
      </c>
      <c r="D205" s="8">
        <v>1043</v>
      </c>
      <c r="E205" s="8">
        <f t="shared" si="31"/>
        <v>365.04999999999995</v>
      </c>
      <c r="F205" s="11">
        <v>10000</v>
      </c>
      <c r="G205" s="11">
        <v>5035</v>
      </c>
      <c r="H205" s="11">
        <f t="shared" si="30"/>
        <v>16443.05</v>
      </c>
    </row>
    <row r="206" spans="1:11" x14ac:dyDescent="0.15">
      <c r="A206" s="1">
        <v>215024</v>
      </c>
      <c r="B206" s="3" t="s">
        <v>240</v>
      </c>
      <c r="C206" s="8">
        <v>272383</v>
      </c>
      <c r="D206" s="8">
        <v>176857.44</v>
      </c>
      <c r="E206" s="8">
        <f t="shared" si="31"/>
        <v>157234.15399999998</v>
      </c>
      <c r="F206" s="11">
        <v>0</v>
      </c>
      <c r="G206" s="11">
        <v>26881</v>
      </c>
      <c r="H206" s="11">
        <f t="shared" si="30"/>
        <v>633355.59400000004</v>
      </c>
    </row>
    <row r="207" spans="1:11" x14ac:dyDescent="0.15">
      <c r="A207" s="1">
        <v>215040</v>
      </c>
      <c r="B207" s="3" t="s">
        <v>113</v>
      </c>
      <c r="C207" s="8">
        <v>54565</v>
      </c>
      <c r="D207" s="8">
        <v>80205.52</v>
      </c>
      <c r="E207" s="8">
        <f t="shared" si="31"/>
        <v>47169.682000000001</v>
      </c>
      <c r="F207" s="11">
        <v>0</v>
      </c>
      <c r="G207" s="11">
        <v>35548</v>
      </c>
      <c r="H207" s="11">
        <f t="shared" si="30"/>
        <v>217488.20200000002</v>
      </c>
    </row>
    <row r="208" spans="1:11" x14ac:dyDescent="0.15">
      <c r="A208" s="1">
        <v>215042</v>
      </c>
      <c r="B208" s="3" t="s">
        <v>114</v>
      </c>
      <c r="C208" s="8">
        <v>0</v>
      </c>
      <c r="D208" s="8">
        <v>0</v>
      </c>
      <c r="E208" s="8">
        <f t="shared" si="31"/>
        <v>0</v>
      </c>
      <c r="F208" s="11">
        <v>0</v>
      </c>
      <c r="G208" s="11">
        <v>38684</v>
      </c>
      <c r="H208" s="11">
        <f t="shared" si="30"/>
        <v>38684</v>
      </c>
    </row>
    <row r="209" spans="1:8" x14ac:dyDescent="0.15">
      <c r="A209" s="1">
        <v>215050</v>
      </c>
      <c r="B209" s="3" t="s">
        <v>245</v>
      </c>
      <c r="C209" s="8">
        <v>357300</v>
      </c>
      <c r="D209" s="8">
        <v>132103.28</v>
      </c>
      <c r="E209" s="8">
        <f t="shared" si="31"/>
        <v>171291.14799999999</v>
      </c>
      <c r="F209" s="11">
        <v>0</v>
      </c>
      <c r="G209" s="11">
        <v>23443</v>
      </c>
      <c r="H209" s="11">
        <f t="shared" si="30"/>
        <v>684137.42800000007</v>
      </c>
    </row>
    <row r="210" spans="1:8" x14ac:dyDescent="0.15">
      <c r="A210" s="1">
        <v>215052</v>
      </c>
      <c r="B210" s="3" t="s">
        <v>366</v>
      </c>
      <c r="C210" s="8">
        <v>0</v>
      </c>
      <c r="D210" s="8">
        <v>40862</v>
      </c>
      <c r="E210" s="8">
        <f t="shared" si="31"/>
        <v>14301.699999999999</v>
      </c>
      <c r="F210" s="11">
        <v>0</v>
      </c>
      <c r="G210" s="11">
        <v>0</v>
      </c>
      <c r="H210" s="11">
        <f t="shared" si="30"/>
        <v>55163.7</v>
      </c>
    </row>
    <row r="211" spans="1:8" x14ac:dyDescent="0.15">
      <c r="A211" s="1">
        <v>215054</v>
      </c>
      <c r="B211" s="3" t="s">
        <v>115</v>
      </c>
      <c r="C211" s="8">
        <v>108713</v>
      </c>
      <c r="D211" s="8">
        <v>0</v>
      </c>
      <c r="E211" s="8">
        <f t="shared" si="31"/>
        <v>38049.549999999996</v>
      </c>
      <c r="F211" s="11">
        <v>0</v>
      </c>
      <c r="G211" s="11">
        <v>125550</v>
      </c>
      <c r="H211" s="11">
        <f t="shared" si="30"/>
        <v>272312.55</v>
      </c>
    </row>
    <row r="212" spans="1:8" x14ac:dyDescent="0.15">
      <c r="A212" s="1">
        <v>215057</v>
      </c>
      <c r="B212" s="3" t="s">
        <v>116</v>
      </c>
      <c r="C212" s="11">
        <v>0</v>
      </c>
      <c r="D212" s="8">
        <v>0</v>
      </c>
      <c r="E212" s="8">
        <f t="shared" si="31"/>
        <v>0</v>
      </c>
      <c r="F212" s="11">
        <v>0</v>
      </c>
      <c r="G212" s="11">
        <v>24493</v>
      </c>
      <c r="H212" s="11">
        <f t="shared" si="30"/>
        <v>24493</v>
      </c>
    </row>
    <row r="213" spans="1:8" x14ac:dyDescent="0.15">
      <c r="A213" s="1">
        <v>215064</v>
      </c>
      <c r="B213" s="3" t="s">
        <v>290</v>
      </c>
      <c r="C213" s="8">
        <v>51319</v>
      </c>
      <c r="D213" s="8">
        <f>46814.74-46814.74</f>
        <v>0</v>
      </c>
      <c r="E213" s="8">
        <f t="shared" si="31"/>
        <v>17961.649999999998</v>
      </c>
      <c r="F213" s="11">
        <v>0</v>
      </c>
      <c r="G213" s="11">
        <v>27473</v>
      </c>
      <c r="H213" s="11">
        <f t="shared" si="30"/>
        <v>96753.65</v>
      </c>
    </row>
    <row r="214" spans="1:8" x14ac:dyDescent="0.15">
      <c r="A214" s="1">
        <v>215065</v>
      </c>
      <c r="B214" s="3" t="s">
        <v>243</v>
      </c>
      <c r="C214" s="11">
        <v>0</v>
      </c>
      <c r="D214" s="8">
        <v>0</v>
      </c>
      <c r="E214" s="8">
        <f t="shared" si="31"/>
        <v>0</v>
      </c>
      <c r="F214" s="11">
        <v>0</v>
      </c>
      <c r="G214" s="11">
        <v>10700</v>
      </c>
      <c r="H214" s="11">
        <f t="shared" si="30"/>
        <v>10700</v>
      </c>
    </row>
    <row r="215" spans="1:8" x14ac:dyDescent="0.15">
      <c r="A215" s="1">
        <v>215072</v>
      </c>
      <c r="B215" s="3" t="s">
        <v>117</v>
      </c>
      <c r="C215" s="11">
        <v>48585</v>
      </c>
      <c r="D215" s="8">
        <v>0</v>
      </c>
      <c r="E215" s="8">
        <f t="shared" si="31"/>
        <v>17004.75</v>
      </c>
      <c r="F215" s="11">
        <v>0</v>
      </c>
      <c r="G215" s="11">
        <v>24631</v>
      </c>
      <c r="H215" s="11">
        <f t="shared" si="30"/>
        <v>90220.75</v>
      </c>
    </row>
    <row r="216" spans="1:8" x14ac:dyDescent="0.15">
      <c r="A216" s="1">
        <v>215088</v>
      </c>
      <c r="B216" s="3" t="s">
        <v>241</v>
      </c>
      <c r="C216" s="11">
        <v>0</v>
      </c>
      <c r="D216" s="8">
        <v>0</v>
      </c>
      <c r="E216" s="8">
        <f t="shared" si="31"/>
        <v>0</v>
      </c>
      <c r="F216" s="11">
        <v>0</v>
      </c>
      <c r="G216" s="11">
        <v>3300</v>
      </c>
      <c r="H216" s="11">
        <f t="shared" si="30"/>
        <v>3300</v>
      </c>
    </row>
    <row r="217" spans="1:8" x14ac:dyDescent="0.15">
      <c r="A217" s="1">
        <v>215096</v>
      </c>
      <c r="B217" s="3" t="s">
        <v>242</v>
      </c>
      <c r="C217" s="11">
        <v>0</v>
      </c>
      <c r="D217" s="8">
        <v>0</v>
      </c>
      <c r="E217" s="8">
        <f t="shared" si="31"/>
        <v>0</v>
      </c>
      <c r="F217" s="11">
        <v>0</v>
      </c>
      <c r="G217" s="11">
        <v>18665</v>
      </c>
      <c r="H217" s="11">
        <f t="shared" si="30"/>
        <v>18665</v>
      </c>
    </row>
    <row r="218" spans="1:8" x14ac:dyDescent="0.15">
      <c r="A218" s="1">
        <v>215097</v>
      </c>
      <c r="B218" s="3" t="s">
        <v>246</v>
      </c>
      <c r="C218" s="11">
        <v>0</v>
      </c>
      <c r="D218" s="8">
        <v>0</v>
      </c>
      <c r="E218" s="8">
        <f t="shared" si="31"/>
        <v>0</v>
      </c>
      <c r="F218" s="11">
        <v>0</v>
      </c>
      <c r="G218" s="11">
        <v>8800</v>
      </c>
      <c r="H218" s="11">
        <f t="shared" si="30"/>
        <v>8800</v>
      </c>
    </row>
    <row r="219" spans="1:8" x14ac:dyDescent="0.15">
      <c r="A219" s="1">
        <v>215098</v>
      </c>
      <c r="B219" s="3" t="s">
        <v>247</v>
      </c>
      <c r="C219" s="11">
        <v>0</v>
      </c>
      <c r="D219" s="8">
        <v>0</v>
      </c>
      <c r="E219" s="8">
        <f t="shared" si="31"/>
        <v>0</v>
      </c>
      <c r="F219" s="11">
        <v>0</v>
      </c>
      <c r="G219" s="11">
        <v>8800</v>
      </c>
      <c r="H219" s="11">
        <f t="shared" si="30"/>
        <v>8800</v>
      </c>
    </row>
    <row r="220" spans="1:8" x14ac:dyDescent="0.15">
      <c r="A220" s="1">
        <v>215099</v>
      </c>
      <c r="B220" s="3" t="s">
        <v>248</v>
      </c>
      <c r="C220" s="11">
        <v>0</v>
      </c>
      <c r="D220" s="8">
        <v>0</v>
      </c>
      <c r="E220" s="8">
        <f t="shared" si="31"/>
        <v>0</v>
      </c>
      <c r="F220" s="11">
        <v>0</v>
      </c>
      <c r="G220" s="11">
        <v>8800</v>
      </c>
      <c r="H220" s="11">
        <f t="shared" si="30"/>
        <v>8800</v>
      </c>
    </row>
    <row r="221" spans="1:8" x14ac:dyDescent="0.15">
      <c r="A221" s="1">
        <v>215105</v>
      </c>
      <c r="B221" s="3" t="s">
        <v>249</v>
      </c>
      <c r="C221" s="11">
        <v>0</v>
      </c>
      <c r="D221" s="8">
        <v>0</v>
      </c>
      <c r="E221" s="8">
        <f t="shared" si="31"/>
        <v>0</v>
      </c>
      <c r="F221" s="11">
        <v>0</v>
      </c>
      <c r="G221" s="11">
        <v>8800</v>
      </c>
      <c r="H221" s="11">
        <f t="shared" si="30"/>
        <v>8800</v>
      </c>
    </row>
    <row r="222" spans="1:8" x14ac:dyDescent="0.15">
      <c r="A222" s="1">
        <v>216005</v>
      </c>
      <c r="B222" s="3" t="s">
        <v>215</v>
      </c>
      <c r="C222" s="8">
        <v>128899</v>
      </c>
      <c r="D222" s="8">
        <v>46040.63</v>
      </c>
      <c r="E222" s="8">
        <f t="shared" si="31"/>
        <v>61228.870499999997</v>
      </c>
      <c r="F222" s="11">
        <v>0</v>
      </c>
      <c r="G222" s="11">
        <v>40585</v>
      </c>
      <c r="H222" s="11">
        <f t="shared" si="30"/>
        <v>276753.50049999997</v>
      </c>
    </row>
    <row r="223" spans="1:8" x14ac:dyDescent="0.15">
      <c r="A223" s="1">
        <v>216034</v>
      </c>
      <c r="B223" s="3" t="s">
        <v>244</v>
      </c>
      <c r="C223" s="8">
        <v>0</v>
      </c>
      <c r="D223" s="8">
        <v>0</v>
      </c>
      <c r="E223" s="8">
        <f t="shared" si="31"/>
        <v>0</v>
      </c>
      <c r="F223" s="11">
        <v>0</v>
      </c>
      <c r="G223" s="11">
        <v>5000</v>
      </c>
      <c r="H223" s="11">
        <f t="shared" si="30"/>
        <v>5000</v>
      </c>
    </row>
    <row r="224" spans="1:8" x14ac:dyDescent="0.15">
      <c r="C224" s="8"/>
      <c r="D224" s="8"/>
      <c r="E224" s="8" t="s">
        <v>0</v>
      </c>
      <c r="F224" s="11"/>
      <c r="G224" s="11"/>
      <c r="H224" s="11"/>
    </row>
    <row r="225" spans="1:8" x14ac:dyDescent="0.15">
      <c r="B225" s="3" t="s">
        <v>15</v>
      </c>
      <c r="C225" s="12">
        <f t="shared" ref="C225:H225" si="32">SUM(C202:C224)</f>
        <v>1021764</v>
      </c>
      <c r="D225" s="12">
        <f t="shared" si="32"/>
        <v>768244.85</v>
      </c>
      <c r="E225" s="20">
        <f t="shared" si="32"/>
        <v>626503.09750000003</v>
      </c>
      <c r="F225" s="20">
        <f t="shared" si="32"/>
        <v>10000</v>
      </c>
      <c r="G225" s="20">
        <f t="shared" si="32"/>
        <v>488877</v>
      </c>
      <c r="H225" s="20">
        <f t="shared" si="32"/>
        <v>2915388.9475000002</v>
      </c>
    </row>
    <row r="226" spans="1:8" x14ac:dyDescent="0.15">
      <c r="C226" s="13"/>
      <c r="D226" s="13"/>
      <c r="E226" s="13"/>
      <c r="F226" s="11"/>
      <c r="G226" s="10"/>
      <c r="H226" s="10"/>
    </row>
    <row r="227" spans="1:8" x14ac:dyDescent="0.15">
      <c r="B227" s="7" t="s">
        <v>19</v>
      </c>
      <c r="C227" s="10"/>
      <c r="D227" s="10"/>
      <c r="E227" s="10"/>
      <c r="F227" s="11"/>
      <c r="G227" s="18"/>
      <c r="H227" s="10"/>
    </row>
    <row r="228" spans="1:8" x14ac:dyDescent="0.15">
      <c r="A228" s="1">
        <v>211005</v>
      </c>
      <c r="B228" s="3" t="s">
        <v>118</v>
      </c>
      <c r="C228" s="11">
        <v>37714.5</v>
      </c>
      <c r="D228" s="11">
        <v>731800.37</v>
      </c>
      <c r="E228" s="11">
        <f>SUM(C228:D228)*0.35</f>
        <v>269330.20449999999</v>
      </c>
      <c r="F228" s="11">
        <v>0</v>
      </c>
      <c r="G228" s="11">
        <v>1478</v>
      </c>
      <c r="H228" s="11">
        <f t="shared" ref="H228:H240" si="33">+C228+D228+E228+F228+G228</f>
        <v>1040323.0745</v>
      </c>
    </row>
    <row r="229" spans="1:8" x14ac:dyDescent="0.15">
      <c r="A229" s="1">
        <v>211006</v>
      </c>
      <c r="B229" s="3" t="s">
        <v>291</v>
      </c>
      <c r="C229" s="11">
        <f>102703+37714.5+61622</f>
        <v>202039.5</v>
      </c>
      <c r="D229" s="11">
        <v>1519891.26</v>
      </c>
      <c r="E229" s="11">
        <f t="shared" ref="E229:E240" si="34">SUM(C229:D229)*0.35</f>
        <v>602675.76599999995</v>
      </c>
      <c r="F229" s="11">
        <v>0</v>
      </c>
      <c r="G229" s="11">
        <v>47261</v>
      </c>
      <c r="H229" s="11">
        <f t="shared" si="33"/>
        <v>2371867.5260000001</v>
      </c>
    </row>
    <row r="230" spans="1:8" x14ac:dyDescent="0.15">
      <c r="A230" s="1">
        <v>211007</v>
      </c>
      <c r="B230" s="3" t="s">
        <v>190</v>
      </c>
      <c r="C230" s="11">
        <v>0</v>
      </c>
      <c r="D230" s="11">
        <v>136202.48000000001</v>
      </c>
      <c r="E230" s="11">
        <f t="shared" si="34"/>
        <v>47670.868000000002</v>
      </c>
      <c r="F230" s="11">
        <v>0</v>
      </c>
      <c r="G230" s="11">
        <v>9300</v>
      </c>
      <c r="H230" s="11">
        <f t="shared" si="33"/>
        <v>193173.348</v>
      </c>
    </row>
    <row r="231" spans="1:8" x14ac:dyDescent="0.15">
      <c r="A231" s="1">
        <v>211011</v>
      </c>
      <c r="B231" s="3" t="s">
        <v>368</v>
      </c>
      <c r="C231" s="8">
        <v>0</v>
      </c>
      <c r="D231" s="11">
        <v>3485</v>
      </c>
      <c r="E231" s="11">
        <f t="shared" si="34"/>
        <v>1219.75</v>
      </c>
      <c r="F231" s="11">
        <v>0</v>
      </c>
      <c r="G231" s="11">
        <v>0</v>
      </c>
      <c r="H231" s="11">
        <f t="shared" si="33"/>
        <v>4704.75</v>
      </c>
    </row>
    <row r="232" spans="1:8" x14ac:dyDescent="0.15">
      <c r="A232" s="1">
        <v>211015</v>
      </c>
      <c r="B232" s="3" t="s">
        <v>119</v>
      </c>
      <c r="C232" s="8">
        <v>0</v>
      </c>
      <c r="D232" s="11">
        <v>0</v>
      </c>
      <c r="E232" s="11">
        <f t="shared" si="34"/>
        <v>0</v>
      </c>
      <c r="F232" s="11">
        <v>0</v>
      </c>
      <c r="G232" s="11">
        <v>20250</v>
      </c>
      <c r="H232" s="11">
        <f t="shared" si="33"/>
        <v>20250</v>
      </c>
    </row>
    <row r="233" spans="1:8" x14ac:dyDescent="0.15">
      <c r="A233" s="1">
        <v>211016</v>
      </c>
      <c r="B233" s="3" t="s">
        <v>292</v>
      </c>
      <c r="C233" s="8">
        <v>0</v>
      </c>
      <c r="D233" s="8">
        <v>0</v>
      </c>
      <c r="E233" s="11">
        <f t="shared" si="34"/>
        <v>0</v>
      </c>
      <c r="F233" s="11">
        <v>0</v>
      </c>
      <c r="G233" s="11">
        <v>40000</v>
      </c>
      <c r="H233" s="11">
        <f t="shared" si="33"/>
        <v>40000</v>
      </c>
    </row>
    <row r="234" spans="1:8" x14ac:dyDescent="0.15">
      <c r="A234" s="1">
        <v>211017</v>
      </c>
      <c r="B234" s="3" t="s">
        <v>214</v>
      </c>
      <c r="C234" s="8">
        <v>0</v>
      </c>
      <c r="D234" s="8">
        <v>0</v>
      </c>
      <c r="E234" s="11">
        <f t="shared" si="34"/>
        <v>0</v>
      </c>
      <c r="F234" s="11">
        <v>0</v>
      </c>
      <c r="G234" s="11">
        <v>5000</v>
      </c>
      <c r="H234" s="11">
        <f t="shared" si="33"/>
        <v>5000</v>
      </c>
    </row>
    <row r="235" spans="1:8" x14ac:dyDescent="0.15">
      <c r="A235" s="1">
        <v>211021</v>
      </c>
      <c r="B235" s="3" t="s">
        <v>120</v>
      </c>
      <c r="C235" s="8">
        <v>0</v>
      </c>
      <c r="D235" s="8">
        <v>0</v>
      </c>
      <c r="E235" s="11">
        <f t="shared" si="34"/>
        <v>0</v>
      </c>
      <c r="F235" s="11">
        <v>0</v>
      </c>
      <c r="G235" s="11">
        <v>20000</v>
      </c>
      <c r="H235" s="11">
        <f t="shared" si="33"/>
        <v>20000</v>
      </c>
    </row>
    <row r="236" spans="1:8" x14ac:dyDescent="0.15">
      <c r="A236" s="1">
        <v>211030</v>
      </c>
      <c r="B236" s="3" t="s">
        <v>221</v>
      </c>
      <c r="C236" s="8">
        <v>0</v>
      </c>
      <c r="D236" s="8">
        <v>0</v>
      </c>
      <c r="E236" s="11">
        <f t="shared" si="34"/>
        <v>0</v>
      </c>
      <c r="F236" s="11">
        <v>0</v>
      </c>
      <c r="G236" s="11">
        <v>246837</v>
      </c>
      <c r="H236" s="11">
        <f t="shared" si="33"/>
        <v>246837</v>
      </c>
    </row>
    <row r="237" spans="1:8" x14ac:dyDescent="0.15">
      <c r="A237" s="1">
        <v>211036</v>
      </c>
      <c r="B237" s="3" t="s">
        <v>328</v>
      </c>
      <c r="C237" s="8">
        <v>0</v>
      </c>
      <c r="D237" s="8">
        <v>0</v>
      </c>
      <c r="E237" s="11">
        <f t="shared" si="34"/>
        <v>0</v>
      </c>
      <c r="F237" s="11">
        <v>0</v>
      </c>
      <c r="G237" s="11">
        <v>20000</v>
      </c>
      <c r="H237" s="11">
        <f t="shared" si="33"/>
        <v>20000</v>
      </c>
    </row>
    <row r="238" spans="1:8" x14ac:dyDescent="0.15">
      <c r="A238" s="1">
        <v>215010</v>
      </c>
      <c r="B238" s="3" t="s">
        <v>293</v>
      </c>
      <c r="C238" s="8">
        <v>0</v>
      </c>
      <c r="D238" s="8">
        <v>0</v>
      </c>
      <c r="E238" s="11">
        <f t="shared" si="34"/>
        <v>0</v>
      </c>
      <c r="F238" s="11">
        <v>0</v>
      </c>
      <c r="G238" s="11">
        <v>56627</v>
      </c>
      <c r="H238" s="11">
        <f t="shared" si="33"/>
        <v>56627</v>
      </c>
    </row>
    <row r="239" spans="1:8" x14ac:dyDescent="0.15">
      <c r="A239" s="1">
        <v>217014</v>
      </c>
      <c r="B239" s="3" t="s">
        <v>294</v>
      </c>
      <c r="C239" s="8">
        <v>0</v>
      </c>
      <c r="D239" s="8">
        <v>0</v>
      </c>
      <c r="E239" s="11">
        <f t="shared" si="34"/>
        <v>0</v>
      </c>
      <c r="F239" s="11">
        <v>0</v>
      </c>
      <c r="G239" s="11">
        <v>85394</v>
      </c>
      <c r="H239" s="11">
        <f t="shared" si="33"/>
        <v>85394</v>
      </c>
    </row>
    <row r="240" spans="1:8" x14ac:dyDescent="0.15">
      <c r="A240" s="1">
        <v>217015</v>
      </c>
      <c r="B240" s="3" t="s">
        <v>320</v>
      </c>
      <c r="C240" s="8">
        <v>0</v>
      </c>
      <c r="D240" s="8">
        <v>0</v>
      </c>
      <c r="E240" s="11">
        <f t="shared" si="34"/>
        <v>0</v>
      </c>
      <c r="F240" s="11">
        <v>0</v>
      </c>
      <c r="G240" s="11">
        <v>20000</v>
      </c>
      <c r="H240" s="11">
        <f t="shared" si="33"/>
        <v>20000</v>
      </c>
    </row>
    <row r="241" spans="1:8" x14ac:dyDescent="0.15">
      <c r="C241" s="8"/>
      <c r="D241" s="8"/>
      <c r="E241" s="11"/>
      <c r="F241" s="11"/>
      <c r="G241" s="11"/>
      <c r="H241" s="11"/>
    </row>
    <row r="242" spans="1:8" x14ac:dyDescent="0.15">
      <c r="B242" s="3" t="s">
        <v>20</v>
      </c>
      <c r="C242" s="12">
        <f t="shared" ref="C242:H242" si="35">SUM(C228:C240)</f>
        <v>239754</v>
      </c>
      <c r="D242" s="12">
        <f t="shared" si="35"/>
        <v>2391379.11</v>
      </c>
      <c r="E242" s="12">
        <f t="shared" si="35"/>
        <v>920896.58849999995</v>
      </c>
      <c r="F242" s="12">
        <f t="shared" si="35"/>
        <v>0</v>
      </c>
      <c r="G242" s="12">
        <f t="shared" si="35"/>
        <v>572147</v>
      </c>
      <c r="H242" s="12">
        <f t="shared" si="35"/>
        <v>4124176.6984999999</v>
      </c>
    </row>
    <row r="243" spans="1:8" x14ac:dyDescent="0.15">
      <c r="C243" s="11"/>
      <c r="D243" s="10"/>
      <c r="E243" s="10"/>
      <c r="F243" s="11"/>
      <c r="G243" s="10"/>
      <c r="H243" s="10"/>
    </row>
    <row r="244" spans="1:8" x14ac:dyDescent="0.15">
      <c r="B244" s="7" t="s">
        <v>330</v>
      </c>
      <c r="C244" s="8"/>
      <c r="D244" s="10"/>
      <c r="E244" s="10"/>
      <c r="F244" s="11"/>
      <c r="G244" s="18"/>
      <c r="H244" s="10"/>
    </row>
    <row r="245" spans="1:8" x14ac:dyDescent="0.15">
      <c r="A245" s="1">
        <v>210322</v>
      </c>
      <c r="B245" s="3" t="s">
        <v>121</v>
      </c>
      <c r="C245" s="11">
        <v>92518</v>
      </c>
      <c r="D245" s="11">
        <v>0</v>
      </c>
      <c r="E245" s="11">
        <f>SUM(C245:D245)*0.35</f>
        <v>32381.3</v>
      </c>
      <c r="F245" s="11">
        <v>0</v>
      </c>
      <c r="G245" s="11">
        <v>1206</v>
      </c>
      <c r="H245" s="11">
        <f t="shared" ref="H245:H270" si="36">+C245+D245+E245+F245+G245</f>
        <v>126105.3</v>
      </c>
    </row>
    <row r="246" spans="1:8" x14ac:dyDescent="0.15">
      <c r="A246" s="1">
        <v>210605</v>
      </c>
      <c r="B246" s="3" t="s">
        <v>295</v>
      </c>
      <c r="C246" s="11">
        <v>3606</v>
      </c>
      <c r="D246" s="11">
        <v>0</v>
      </c>
      <c r="E246" s="11">
        <f t="shared" ref="E246:E270" si="37">SUM(C246:D246)*0.35</f>
        <v>1262.0999999999999</v>
      </c>
      <c r="F246" s="11">
        <v>0</v>
      </c>
      <c r="G246" s="11">
        <v>0</v>
      </c>
      <c r="H246" s="11">
        <f t="shared" si="36"/>
        <v>4868.1000000000004</v>
      </c>
    </row>
    <row r="247" spans="1:8" x14ac:dyDescent="0.15">
      <c r="A247" s="1">
        <v>211002</v>
      </c>
      <c r="B247" s="3" t="s">
        <v>256</v>
      </c>
      <c r="C247" s="11">
        <v>220501.74</v>
      </c>
      <c r="D247" s="11">
        <v>90731.01</v>
      </c>
      <c r="E247" s="11">
        <f t="shared" si="37"/>
        <v>108931.46249999999</v>
      </c>
      <c r="F247" s="11">
        <v>0</v>
      </c>
      <c r="G247" s="11">
        <v>8750</v>
      </c>
      <c r="H247" s="11">
        <f t="shared" si="36"/>
        <v>428914.21250000002</v>
      </c>
    </row>
    <row r="248" spans="1:8" x14ac:dyDescent="0.15">
      <c r="A248" s="1">
        <v>213001</v>
      </c>
      <c r="B248" s="3" t="s">
        <v>122</v>
      </c>
      <c r="C248" s="11">
        <f>383929.47-55942+55942</f>
        <v>383929.47</v>
      </c>
      <c r="D248" s="11">
        <f>303245-55942</f>
        <v>247303</v>
      </c>
      <c r="E248" s="11">
        <f t="shared" si="37"/>
        <v>220931.36449999997</v>
      </c>
      <c r="F248" s="11">
        <v>0</v>
      </c>
      <c r="G248" s="11">
        <v>257185</v>
      </c>
      <c r="H248" s="11">
        <f t="shared" si="36"/>
        <v>1109348.8344999999</v>
      </c>
    </row>
    <row r="249" spans="1:8" x14ac:dyDescent="0.15">
      <c r="A249" s="1">
        <v>213003</v>
      </c>
      <c r="B249" s="3" t="s">
        <v>296</v>
      </c>
      <c r="C249" s="11">
        <v>236316.15</v>
      </c>
      <c r="D249" s="11">
        <v>82282.11</v>
      </c>
      <c r="E249" s="11">
        <f t="shared" si="37"/>
        <v>111509.391</v>
      </c>
      <c r="F249" s="11">
        <v>0</v>
      </c>
      <c r="G249" s="11">
        <v>45563</v>
      </c>
      <c r="H249" s="11">
        <f t="shared" si="36"/>
        <v>475670.65100000001</v>
      </c>
    </row>
    <row r="250" spans="1:8" x14ac:dyDescent="0.15">
      <c r="A250" s="1">
        <v>213004</v>
      </c>
      <c r="B250" s="3" t="s">
        <v>123</v>
      </c>
      <c r="C250" s="11">
        <v>195414.56</v>
      </c>
      <c r="D250" s="11">
        <v>123697.25</v>
      </c>
      <c r="E250" s="11">
        <f t="shared" si="37"/>
        <v>111689.1335</v>
      </c>
      <c r="F250" s="11">
        <v>0</v>
      </c>
      <c r="G250" s="11">
        <v>55671</v>
      </c>
      <c r="H250" s="11">
        <f t="shared" si="36"/>
        <v>486471.94349999999</v>
      </c>
    </row>
    <row r="251" spans="1:8" x14ac:dyDescent="0.15">
      <c r="A251" s="1">
        <v>213005</v>
      </c>
      <c r="B251" s="3" t="s">
        <v>297</v>
      </c>
      <c r="C251" s="11">
        <v>272893.74</v>
      </c>
      <c r="D251" s="11">
        <v>101978</v>
      </c>
      <c r="E251" s="11">
        <f t="shared" si="37"/>
        <v>131205.109</v>
      </c>
      <c r="F251" s="11">
        <v>0</v>
      </c>
      <c r="G251" s="11">
        <v>25051</v>
      </c>
      <c r="H251" s="11">
        <f t="shared" si="36"/>
        <v>531127.84899999993</v>
      </c>
    </row>
    <row r="252" spans="1:8" x14ac:dyDescent="0.15">
      <c r="A252" s="1">
        <v>213008</v>
      </c>
      <c r="B252" s="3" t="s">
        <v>124</v>
      </c>
      <c r="C252" s="11">
        <v>170063</v>
      </c>
      <c r="D252" s="11">
        <v>185931.77</v>
      </c>
      <c r="E252" s="11">
        <f t="shared" si="37"/>
        <v>124598.1695</v>
      </c>
      <c r="F252" s="11">
        <v>0</v>
      </c>
      <c r="G252" s="11">
        <v>4797</v>
      </c>
      <c r="H252" s="11">
        <f t="shared" si="36"/>
        <v>485389.93950000004</v>
      </c>
    </row>
    <row r="253" spans="1:8" ht="11.25" customHeight="1" x14ac:dyDescent="0.15">
      <c r="A253" s="1">
        <v>213010</v>
      </c>
      <c r="B253" s="3" t="s">
        <v>298</v>
      </c>
      <c r="C253" s="11">
        <v>0</v>
      </c>
      <c r="D253" s="11">
        <v>0</v>
      </c>
      <c r="E253" s="11">
        <f t="shared" si="37"/>
        <v>0</v>
      </c>
      <c r="F253" s="11">
        <v>0</v>
      </c>
      <c r="G253" s="11">
        <v>3179</v>
      </c>
      <c r="H253" s="11">
        <f t="shared" si="36"/>
        <v>3179</v>
      </c>
    </row>
    <row r="254" spans="1:8" x14ac:dyDescent="0.15">
      <c r="A254" s="1">
        <v>213011</v>
      </c>
      <c r="B254" s="3" t="s">
        <v>125</v>
      </c>
      <c r="C254" s="11">
        <v>0</v>
      </c>
      <c r="D254" s="11">
        <v>0</v>
      </c>
      <c r="E254" s="11">
        <f t="shared" si="37"/>
        <v>0</v>
      </c>
      <c r="F254" s="11">
        <v>0</v>
      </c>
      <c r="G254" s="11">
        <v>22087</v>
      </c>
      <c r="H254" s="11">
        <f t="shared" si="36"/>
        <v>22087</v>
      </c>
    </row>
    <row r="255" spans="1:8" x14ac:dyDescent="0.15">
      <c r="A255" s="1">
        <v>215000</v>
      </c>
      <c r="B255" s="3" t="s">
        <v>345</v>
      </c>
      <c r="C255" s="11">
        <v>0</v>
      </c>
      <c r="D255" s="11">
        <v>0</v>
      </c>
      <c r="E255" s="11">
        <f t="shared" si="37"/>
        <v>0</v>
      </c>
      <c r="F255" s="11">
        <v>0</v>
      </c>
      <c r="G255" s="11">
        <v>7500</v>
      </c>
      <c r="H255" s="11">
        <f t="shared" si="36"/>
        <v>7500</v>
      </c>
    </row>
    <row r="256" spans="1:8" x14ac:dyDescent="0.15">
      <c r="A256" s="1">
        <v>215006</v>
      </c>
      <c r="B256" s="3" t="s">
        <v>234</v>
      </c>
      <c r="C256" s="11">
        <v>135016.10999999999</v>
      </c>
      <c r="D256" s="11">
        <v>45782.12</v>
      </c>
      <c r="E256" s="11">
        <f t="shared" si="37"/>
        <v>63279.380499999992</v>
      </c>
      <c r="F256" s="11">
        <v>0</v>
      </c>
      <c r="G256" s="11">
        <v>16637</v>
      </c>
      <c r="H256" s="11">
        <f t="shared" si="36"/>
        <v>260714.61049999998</v>
      </c>
    </row>
    <row r="257" spans="1:8" x14ac:dyDescent="0.15">
      <c r="A257" s="1">
        <v>215023</v>
      </c>
      <c r="B257" s="3" t="s">
        <v>367</v>
      </c>
      <c r="C257" s="11">
        <v>0</v>
      </c>
      <c r="D257" s="11">
        <v>6779</v>
      </c>
      <c r="E257" s="11">
        <f t="shared" si="37"/>
        <v>2372.6499999999996</v>
      </c>
      <c r="F257" s="11">
        <v>10000</v>
      </c>
      <c r="G257" s="11">
        <v>21963</v>
      </c>
      <c r="H257" s="11">
        <f t="shared" si="36"/>
        <v>41114.65</v>
      </c>
    </row>
    <row r="258" spans="1:8" x14ac:dyDescent="0.15">
      <c r="A258" s="1">
        <v>215035</v>
      </c>
      <c r="B258" s="3" t="s">
        <v>126</v>
      </c>
      <c r="C258" s="11">
        <v>0</v>
      </c>
      <c r="D258" s="11">
        <v>82362.559999999998</v>
      </c>
      <c r="E258" s="11">
        <f t="shared" si="37"/>
        <v>28826.895999999997</v>
      </c>
      <c r="F258" s="11">
        <v>0</v>
      </c>
      <c r="G258" s="11">
        <v>25341</v>
      </c>
      <c r="H258" s="11">
        <f t="shared" si="36"/>
        <v>136530.45600000001</v>
      </c>
    </row>
    <row r="259" spans="1:8" x14ac:dyDescent="0.15">
      <c r="A259" s="1">
        <v>215056</v>
      </c>
      <c r="B259" s="3" t="s">
        <v>128</v>
      </c>
      <c r="C259" s="11">
        <v>0</v>
      </c>
      <c r="D259" s="11">
        <v>0</v>
      </c>
      <c r="E259" s="11">
        <f t="shared" si="37"/>
        <v>0</v>
      </c>
      <c r="F259" s="11">
        <v>0</v>
      </c>
      <c r="G259" s="11">
        <v>6702</v>
      </c>
      <c r="H259" s="11">
        <f t="shared" si="36"/>
        <v>6702</v>
      </c>
    </row>
    <row r="260" spans="1:8" x14ac:dyDescent="0.15">
      <c r="A260" s="1">
        <v>215059</v>
      </c>
      <c r="B260" s="3" t="s">
        <v>299</v>
      </c>
      <c r="C260" s="11">
        <v>179875.26</v>
      </c>
      <c r="D260" s="11">
        <v>43055</v>
      </c>
      <c r="E260" s="11">
        <f t="shared" si="37"/>
        <v>78025.591</v>
      </c>
      <c r="F260" s="11">
        <v>0</v>
      </c>
      <c r="G260" s="11">
        <v>50961.919999999998</v>
      </c>
      <c r="H260" s="11">
        <f t="shared" si="36"/>
        <v>351917.77100000001</v>
      </c>
    </row>
    <row r="261" spans="1:8" x14ac:dyDescent="0.15">
      <c r="A261" s="1">
        <v>215060</v>
      </c>
      <c r="B261" s="3" t="s">
        <v>300</v>
      </c>
      <c r="C261" s="11">
        <v>0</v>
      </c>
      <c r="D261" s="11">
        <v>0</v>
      </c>
      <c r="E261" s="11">
        <f t="shared" si="37"/>
        <v>0</v>
      </c>
      <c r="F261" s="11">
        <v>0</v>
      </c>
      <c r="G261" s="11">
        <v>1830</v>
      </c>
      <c r="H261" s="11">
        <f t="shared" si="36"/>
        <v>1830</v>
      </c>
    </row>
    <row r="262" spans="1:8" x14ac:dyDescent="0.15">
      <c r="A262" s="1">
        <v>215061</v>
      </c>
      <c r="B262" s="3" t="s">
        <v>301</v>
      </c>
      <c r="C262" s="11">
        <v>0</v>
      </c>
      <c r="D262" s="11">
        <v>0</v>
      </c>
      <c r="E262" s="11">
        <f t="shared" si="37"/>
        <v>0</v>
      </c>
      <c r="F262" s="11">
        <v>0</v>
      </c>
      <c r="G262" s="11">
        <v>7510</v>
      </c>
      <c r="H262" s="11">
        <f t="shared" si="36"/>
        <v>7510</v>
      </c>
    </row>
    <row r="263" spans="1:8" x14ac:dyDescent="0.15">
      <c r="A263" s="1">
        <v>215068</v>
      </c>
      <c r="B263" s="3" t="s">
        <v>129</v>
      </c>
      <c r="C263" s="11">
        <v>144971.65</v>
      </c>
      <c r="D263" s="11">
        <v>0</v>
      </c>
      <c r="E263" s="11">
        <f t="shared" si="37"/>
        <v>50740.077499999992</v>
      </c>
      <c r="F263" s="11">
        <v>0</v>
      </c>
      <c r="G263" s="11">
        <v>5100</v>
      </c>
      <c r="H263" s="11">
        <f t="shared" si="36"/>
        <v>200811.72749999998</v>
      </c>
    </row>
    <row r="264" spans="1:8" x14ac:dyDescent="0.15">
      <c r="A264" s="1">
        <v>215071</v>
      </c>
      <c r="B264" s="3" t="s">
        <v>222</v>
      </c>
      <c r="C264" s="11">
        <v>0</v>
      </c>
      <c r="D264" s="11">
        <v>0</v>
      </c>
      <c r="E264" s="11">
        <f t="shared" si="37"/>
        <v>0</v>
      </c>
      <c r="F264" s="11">
        <v>0</v>
      </c>
      <c r="G264" s="11">
        <v>929</v>
      </c>
      <c r="H264" s="11">
        <f t="shared" si="36"/>
        <v>929</v>
      </c>
    </row>
    <row r="265" spans="1:8" x14ac:dyDescent="0.15">
      <c r="A265" s="1">
        <v>215076</v>
      </c>
      <c r="B265" s="3" t="s">
        <v>235</v>
      </c>
      <c r="C265" s="11">
        <v>29959.99</v>
      </c>
      <c r="D265" s="11">
        <v>0</v>
      </c>
      <c r="E265" s="11">
        <f t="shared" si="37"/>
        <v>10485.996499999999</v>
      </c>
      <c r="F265" s="11">
        <v>0</v>
      </c>
      <c r="G265" s="11">
        <v>0</v>
      </c>
      <c r="H265" s="11">
        <f t="shared" si="36"/>
        <v>40445.986499999999</v>
      </c>
    </row>
    <row r="266" spans="1:8" x14ac:dyDescent="0.15">
      <c r="A266" s="1">
        <v>215127</v>
      </c>
      <c r="B266" s="3" t="s">
        <v>329</v>
      </c>
      <c r="C266" s="11">
        <v>0</v>
      </c>
      <c r="D266" s="11">
        <v>0</v>
      </c>
      <c r="E266" s="11">
        <f t="shared" si="37"/>
        <v>0</v>
      </c>
      <c r="F266" s="11">
        <v>0</v>
      </c>
      <c r="G266" s="11">
        <v>1500</v>
      </c>
      <c r="H266" s="11">
        <f t="shared" si="36"/>
        <v>1500</v>
      </c>
    </row>
    <row r="267" spans="1:8" x14ac:dyDescent="0.15">
      <c r="A267" s="1">
        <v>215129</v>
      </c>
      <c r="B267" s="3" t="s">
        <v>220</v>
      </c>
      <c r="C267" s="11">
        <v>0</v>
      </c>
      <c r="D267" s="11">
        <v>0</v>
      </c>
      <c r="E267" s="11">
        <f t="shared" si="37"/>
        <v>0</v>
      </c>
      <c r="F267" s="11">
        <v>0</v>
      </c>
      <c r="G267" s="11">
        <v>5800</v>
      </c>
      <c r="H267" s="11">
        <f t="shared" si="36"/>
        <v>5800</v>
      </c>
    </row>
    <row r="268" spans="1:8" x14ac:dyDescent="0.15">
      <c r="A268" s="1">
        <v>216082</v>
      </c>
      <c r="B268" s="3" t="s">
        <v>131</v>
      </c>
      <c r="C268" s="11">
        <v>85756</v>
      </c>
      <c r="D268" s="11">
        <v>19484</v>
      </c>
      <c r="E268" s="11">
        <f t="shared" si="37"/>
        <v>36834</v>
      </c>
      <c r="F268" s="11">
        <v>0</v>
      </c>
      <c r="G268" s="11">
        <v>70701</v>
      </c>
      <c r="H268" s="11">
        <f t="shared" si="36"/>
        <v>212775</v>
      </c>
    </row>
    <row r="269" spans="1:8" x14ac:dyDescent="0.15">
      <c r="A269" s="1">
        <v>216085</v>
      </c>
      <c r="B269" s="3" t="s">
        <v>132</v>
      </c>
      <c r="C269" s="11">
        <v>101500</v>
      </c>
      <c r="D269" s="11">
        <v>41927</v>
      </c>
      <c r="E269" s="11">
        <f t="shared" si="37"/>
        <v>50199.45</v>
      </c>
      <c r="F269" s="11">
        <v>0</v>
      </c>
      <c r="G269" s="11">
        <v>36168</v>
      </c>
      <c r="H269" s="11">
        <f t="shared" si="36"/>
        <v>229794.45</v>
      </c>
    </row>
    <row r="270" spans="1:8" x14ac:dyDescent="0.15">
      <c r="A270" s="1">
        <v>219030</v>
      </c>
      <c r="B270" s="3" t="s">
        <v>133</v>
      </c>
      <c r="C270" s="11">
        <v>57093.75</v>
      </c>
      <c r="D270" s="11">
        <v>0</v>
      </c>
      <c r="E270" s="11">
        <f t="shared" si="37"/>
        <v>19982.8125</v>
      </c>
      <c r="F270" s="11">
        <v>0</v>
      </c>
      <c r="G270" s="11">
        <v>0</v>
      </c>
      <c r="H270" s="11">
        <f t="shared" si="36"/>
        <v>77076.5625</v>
      </c>
    </row>
    <row r="271" spans="1:8" x14ac:dyDescent="0.15">
      <c r="C271" s="8"/>
      <c r="D271" s="8"/>
      <c r="E271" s="8"/>
      <c r="F271" s="11"/>
      <c r="G271" s="11"/>
      <c r="H271" s="11"/>
    </row>
    <row r="272" spans="1:8" x14ac:dyDescent="0.15">
      <c r="B272" s="3" t="s">
        <v>30</v>
      </c>
      <c r="C272" s="12">
        <f t="shared" ref="C272:H272" si="38">SUM(C244:C271)</f>
        <v>2309415.42</v>
      </c>
      <c r="D272" s="12">
        <f t="shared" si="38"/>
        <v>1071312.82</v>
      </c>
      <c r="E272" s="12">
        <f t="shared" si="38"/>
        <v>1183254.8839999996</v>
      </c>
      <c r="F272" s="12">
        <f t="shared" si="38"/>
        <v>10000</v>
      </c>
      <c r="G272" s="12">
        <f t="shared" si="38"/>
        <v>682131.92</v>
      </c>
      <c r="H272" s="12">
        <f t="shared" si="38"/>
        <v>5256115.0439999988</v>
      </c>
    </row>
    <row r="273" spans="1:8" x14ac:dyDescent="0.15">
      <c r="C273" s="11"/>
      <c r="D273" s="10"/>
      <c r="E273" s="10"/>
      <c r="F273" s="11"/>
      <c r="G273" s="10"/>
      <c r="H273" s="10"/>
    </row>
    <row r="274" spans="1:8" x14ac:dyDescent="0.15">
      <c r="B274" s="7" t="s">
        <v>10</v>
      </c>
      <c r="C274" s="8"/>
      <c r="D274" s="10"/>
      <c r="E274" s="10"/>
      <c r="F274" s="11"/>
      <c r="G274" s="18"/>
      <c r="H274" s="10"/>
    </row>
    <row r="275" spans="1:8" x14ac:dyDescent="0.15">
      <c r="A275" s="1">
        <v>214003</v>
      </c>
      <c r="B275" s="3" t="s">
        <v>302</v>
      </c>
      <c r="C275" s="8">
        <v>122000</v>
      </c>
      <c r="D275" s="8">
        <v>1222356.17</v>
      </c>
      <c r="E275" s="8">
        <f>SUM(C275:D275)*0.35</f>
        <v>470524.65949999995</v>
      </c>
      <c r="F275" s="11">
        <v>0</v>
      </c>
      <c r="G275" s="11">
        <v>0</v>
      </c>
      <c r="H275" s="11">
        <f t="shared" ref="H275:H290" si="39">+C275+D275+E275+F275+G275</f>
        <v>1814880.8295</v>
      </c>
    </row>
    <row r="276" spans="1:8" x14ac:dyDescent="0.15">
      <c r="A276" s="1">
        <v>214004</v>
      </c>
      <c r="B276" s="3" t="s">
        <v>303</v>
      </c>
      <c r="C276" s="8">
        <v>0</v>
      </c>
      <c r="D276" s="8">
        <v>1364398.35</v>
      </c>
      <c r="E276" s="8">
        <f t="shared" ref="E276:E290" si="40">SUM(C276:D276)*0.35</f>
        <v>477539.42249999999</v>
      </c>
      <c r="F276" s="11">
        <v>0</v>
      </c>
      <c r="G276" s="11">
        <v>0</v>
      </c>
      <c r="H276" s="11">
        <f t="shared" si="39"/>
        <v>1841937.7725</v>
      </c>
    </row>
    <row r="277" spans="1:8" ht="12" customHeight="1" x14ac:dyDescent="0.15">
      <c r="A277" s="1">
        <v>214006</v>
      </c>
      <c r="B277" s="3" t="s">
        <v>369</v>
      </c>
      <c r="C277" s="8">
        <v>0</v>
      </c>
      <c r="D277" s="8">
        <f>4427+15488</f>
        <v>19915</v>
      </c>
      <c r="E277" s="8">
        <f t="shared" si="40"/>
        <v>6970.25</v>
      </c>
      <c r="F277" s="11">
        <v>0</v>
      </c>
      <c r="G277" s="11">
        <v>2000</v>
      </c>
      <c r="H277" s="11">
        <f t="shared" si="39"/>
        <v>28885.25</v>
      </c>
    </row>
    <row r="278" spans="1:8" x14ac:dyDescent="0.15">
      <c r="A278" s="1">
        <v>214017</v>
      </c>
      <c r="B278" s="3" t="s">
        <v>304</v>
      </c>
      <c r="C278" s="8">
        <v>0</v>
      </c>
      <c r="D278" s="8">
        <v>0</v>
      </c>
      <c r="E278" s="8">
        <f t="shared" si="40"/>
        <v>0</v>
      </c>
      <c r="F278" s="11">
        <v>0</v>
      </c>
      <c r="G278" s="11">
        <v>54271.49</v>
      </c>
      <c r="H278" s="11">
        <f t="shared" si="39"/>
        <v>54271.49</v>
      </c>
    </row>
    <row r="279" spans="1:8" x14ac:dyDescent="0.15">
      <c r="A279" s="1">
        <v>214028</v>
      </c>
      <c r="B279" s="3" t="s">
        <v>251</v>
      </c>
      <c r="C279" s="11">
        <v>26407.5</v>
      </c>
      <c r="D279" s="11">
        <v>0</v>
      </c>
      <c r="E279" s="8">
        <f t="shared" si="40"/>
        <v>9242.625</v>
      </c>
      <c r="F279" s="11">
        <v>0</v>
      </c>
      <c r="G279" s="11">
        <v>0</v>
      </c>
      <c r="H279" s="11">
        <f t="shared" si="39"/>
        <v>35650.125</v>
      </c>
    </row>
    <row r="280" spans="1:8" x14ac:dyDescent="0.15">
      <c r="A280" s="1">
        <v>214251</v>
      </c>
      <c r="B280" s="3" t="s">
        <v>305</v>
      </c>
      <c r="C280" s="8">
        <v>0</v>
      </c>
      <c r="D280" s="8">
        <v>0</v>
      </c>
      <c r="E280" s="8">
        <f t="shared" si="40"/>
        <v>0</v>
      </c>
      <c r="F280" s="11">
        <v>0</v>
      </c>
      <c r="G280" s="11">
        <v>338177</v>
      </c>
      <c r="H280" s="11">
        <f t="shared" si="39"/>
        <v>338177</v>
      </c>
    </row>
    <row r="281" spans="1:8" x14ac:dyDescent="0.15">
      <c r="A281" s="1">
        <v>214252</v>
      </c>
      <c r="B281" s="3" t="s">
        <v>209</v>
      </c>
      <c r="C281" s="8">
        <v>0</v>
      </c>
      <c r="D281" s="8">
        <v>0</v>
      </c>
      <c r="E281" s="8">
        <f t="shared" si="40"/>
        <v>0</v>
      </c>
      <c r="F281" s="11">
        <v>0</v>
      </c>
      <c r="G281" s="11">
        <v>170000</v>
      </c>
      <c r="H281" s="11">
        <f t="shared" si="39"/>
        <v>170000</v>
      </c>
    </row>
    <row r="282" spans="1:8" x14ac:dyDescent="0.15">
      <c r="A282" s="1">
        <v>214255</v>
      </c>
      <c r="B282" s="3" t="s">
        <v>212</v>
      </c>
      <c r="C282" s="8">
        <v>0</v>
      </c>
      <c r="D282" s="8">
        <v>0</v>
      </c>
      <c r="E282" s="8">
        <f t="shared" si="40"/>
        <v>0</v>
      </c>
      <c r="F282" s="11">
        <v>0</v>
      </c>
      <c r="G282" s="11">
        <v>12827</v>
      </c>
      <c r="H282" s="11">
        <f t="shared" si="39"/>
        <v>12827</v>
      </c>
    </row>
    <row r="283" spans="1:8" x14ac:dyDescent="0.15">
      <c r="A283" s="1">
        <v>214256</v>
      </c>
      <c r="B283" s="3" t="s">
        <v>233</v>
      </c>
      <c r="C283" s="8">
        <v>0</v>
      </c>
      <c r="D283" s="8">
        <v>0</v>
      </c>
      <c r="E283" s="8">
        <f t="shared" si="40"/>
        <v>0</v>
      </c>
      <c r="F283" s="11">
        <v>0</v>
      </c>
      <c r="G283" s="11">
        <v>100000</v>
      </c>
      <c r="H283" s="11">
        <f t="shared" si="39"/>
        <v>100000</v>
      </c>
    </row>
    <row r="284" spans="1:8" x14ac:dyDescent="0.15">
      <c r="A284" s="1">
        <v>214260</v>
      </c>
      <c r="B284" s="3" t="s">
        <v>210</v>
      </c>
      <c r="C284" s="8">
        <v>0</v>
      </c>
      <c r="D284" s="8">
        <v>0</v>
      </c>
      <c r="E284" s="8">
        <f t="shared" si="40"/>
        <v>0</v>
      </c>
      <c r="F284" s="11">
        <v>0</v>
      </c>
      <c r="G284" s="11">
        <v>23166</v>
      </c>
      <c r="H284" s="11">
        <f t="shared" si="39"/>
        <v>23166</v>
      </c>
    </row>
    <row r="285" spans="1:8" x14ac:dyDescent="0.15">
      <c r="A285" s="1">
        <v>214261</v>
      </c>
      <c r="B285" s="3" t="s">
        <v>211</v>
      </c>
      <c r="C285" s="8">
        <v>0</v>
      </c>
      <c r="D285" s="8">
        <v>0</v>
      </c>
      <c r="E285" s="8">
        <f t="shared" si="40"/>
        <v>0</v>
      </c>
      <c r="F285" s="11">
        <v>0</v>
      </c>
      <c r="G285" s="11">
        <v>14000</v>
      </c>
      <c r="H285" s="11">
        <f t="shared" si="39"/>
        <v>14000</v>
      </c>
    </row>
    <row r="286" spans="1:8" x14ac:dyDescent="0.15">
      <c r="A286" s="1">
        <v>214265</v>
      </c>
      <c r="B286" s="3" t="s">
        <v>213</v>
      </c>
      <c r="C286" s="8">
        <v>0</v>
      </c>
      <c r="D286" s="8">
        <v>0</v>
      </c>
      <c r="E286" s="8">
        <f t="shared" si="40"/>
        <v>0</v>
      </c>
      <c r="F286" s="11">
        <v>0</v>
      </c>
      <c r="G286" s="11">
        <v>32241</v>
      </c>
      <c r="H286" s="11">
        <f t="shared" si="39"/>
        <v>32241</v>
      </c>
    </row>
    <row r="287" spans="1:8" x14ac:dyDescent="0.15">
      <c r="A287" s="1">
        <v>216012</v>
      </c>
      <c r="B287" s="3" t="s">
        <v>134</v>
      </c>
      <c r="C287" s="8">
        <v>0</v>
      </c>
      <c r="D287" s="8">
        <v>22044.94</v>
      </c>
      <c r="E287" s="8">
        <f t="shared" si="40"/>
        <v>7715.7289999999994</v>
      </c>
      <c r="F287" s="11">
        <v>0</v>
      </c>
      <c r="G287" s="11">
        <v>0</v>
      </c>
      <c r="H287" s="11">
        <f t="shared" si="39"/>
        <v>29760.668999999998</v>
      </c>
    </row>
    <row r="288" spans="1:8" x14ac:dyDescent="0.15">
      <c r="A288" s="1">
        <v>870101</v>
      </c>
      <c r="B288" s="3" t="s">
        <v>306</v>
      </c>
      <c r="C288" s="8">
        <v>0</v>
      </c>
      <c r="D288" s="8">
        <v>0</v>
      </c>
      <c r="E288" s="8">
        <f t="shared" si="40"/>
        <v>0</v>
      </c>
      <c r="F288" s="11">
        <v>0</v>
      </c>
      <c r="G288" s="11">
        <v>755605</v>
      </c>
      <c r="H288" s="11">
        <f t="shared" si="39"/>
        <v>755605</v>
      </c>
    </row>
    <row r="289" spans="1:8" x14ac:dyDescent="0.15">
      <c r="A289" s="1">
        <v>870102</v>
      </c>
      <c r="B289" s="3" t="s">
        <v>307</v>
      </c>
      <c r="C289" s="8">
        <v>0</v>
      </c>
      <c r="D289" s="8">
        <v>0</v>
      </c>
      <c r="E289" s="8">
        <f t="shared" si="40"/>
        <v>0</v>
      </c>
      <c r="F289" s="11">
        <v>0</v>
      </c>
      <c r="G289" s="11">
        <v>100000</v>
      </c>
      <c r="H289" s="11">
        <f t="shared" si="39"/>
        <v>100000</v>
      </c>
    </row>
    <row r="290" spans="1:8" x14ac:dyDescent="0.15">
      <c r="A290" s="1">
        <v>870107</v>
      </c>
      <c r="B290" s="3" t="s">
        <v>219</v>
      </c>
      <c r="C290" s="8">
        <v>0</v>
      </c>
      <c r="D290" s="8">
        <v>0</v>
      </c>
      <c r="E290" s="8">
        <f t="shared" si="40"/>
        <v>0</v>
      </c>
      <c r="F290" s="11">
        <v>0</v>
      </c>
      <c r="G290" s="11">
        <v>20000</v>
      </c>
      <c r="H290" s="11">
        <f t="shared" si="39"/>
        <v>20000</v>
      </c>
    </row>
    <row r="291" spans="1:8" x14ac:dyDescent="0.15">
      <c r="C291" s="8"/>
      <c r="D291" s="8"/>
      <c r="E291" s="8" t="s">
        <v>0</v>
      </c>
      <c r="F291" s="11"/>
      <c r="G291" s="11"/>
      <c r="H291" s="11"/>
    </row>
    <row r="292" spans="1:8" x14ac:dyDescent="0.15">
      <c r="B292" s="3" t="s">
        <v>11</v>
      </c>
      <c r="C292" s="12">
        <f t="shared" ref="C292:H292" si="41">SUM(C275:C291)</f>
        <v>148407.5</v>
      </c>
      <c r="D292" s="12">
        <f t="shared" si="41"/>
        <v>2628714.46</v>
      </c>
      <c r="E292" s="12">
        <f t="shared" si="41"/>
        <v>971992.68599999999</v>
      </c>
      <c r="F292" s="12">
        <f t="shared" si="41"/>
        <v>0</v>
      </c>
      <c r="G292" s="12">
        <f t="shared" si="41"/>
        <v>1622287.49</v>
      </c>
      <c r="H292" s="12">
        <f t="shared" si="41"/>
        <v>5371402.1359999999</v>
      </c>
    </row>
    <row r="293" spans="1:8" x14ac:dyDescent="0.15">
      <c r="C293" s="8"/>
      <c r="D293" s="10"/>
      <c r="E293" s="10"/>
      <c r="F293" s="11"/>
      <c r="G293" s="10"/>
      <c r="H293" s="10"/>
    </row>
    <row r="294" spans="1:8" x14ac:dyDescent="0.15">
      <c r="B294" s="7" t="s">
        <v>3</v>
      </c>
      <c r="C294" s="8"/>
      <c r="D294" s="10"/>
      <c r="E294" s="10"/>
      <c r="F294" s="11"/>
      <c r="G294" s="18"/>
      <c r="H294" s="10"/>
    </row>
    <row r="295" spans="1:8" x14ac:dyDescent="0.15">
      <c r="A295" s="1">
        <v>210107</v>
      </c>
      <c r="B295" s="3" t="s">
        <v>135</v>
      </c>
      <c r="C295" s="11">
        <v>0</v>
      </c>
      <c r="D295" s="11">
        <v>0</v>
      </c>
      <c r="E295" s="11">
        <f>SUM(C295:D295)*0.35</f>
        <v>0</v>
      </c>
      <c r="F295" s="11">
        <v>0</v>
      </c>
      <c r="G295" s="11">
        <v>0</v>
      </c>
      <c r="H295" s="11">
        <f t="shared" ref="H295:H315" si="42">+C295+D295+E295+F295+G295</f>
        <v>0</v>
      </c>
    </row>
    <row r="296" spans="1:8" x14ac:dyDescent="0.15">
      <c r="A296" s="1">
        <v>219000</v>
      </c>
      <c r="B296" s="3" t="s">
        <v>308</v>
      </c>
      <c r="C296" s="11">
        <v>2180040.75</v>
      </c>
      <c r="D296" s="11">
        <v>0</v>
      </c>
      <c r="E296" s="11">
        <f t="shared" ref="E296:E315" si="43">SUM(C296:D296)*0.35</f>
        <v>763014.26249999995</v>
      </c>
      <c r="F296" s="11">
        <v>0</v>
      </c>
      <c r="G296" s="11">
        <v>0</v>
      </c>
      <c r="H296" s="11">
        <f t="shared" si="42"/>
        <v>2943055.0125000002</v>
      </c>
    </row>
    <row r="297" spans="1:8" x14ac:dyDescent="0.15">
      <c r="A297" s="1">
        <v>219000</v>
      </c>
      <c r="B297" s="3" t="s">
        <v>309</v>
      </c>
      <c r="C297" s="11">
        <v>90000</v>
      </c>
      <c r="D297" s="11">
        <v>0</v>
      </c>
      <c r="E297" s="11">
        <f t="shared" si="43"/>
        <v>31499.999999999996</v>
      </c>
      <c r="F297" s="11">
        <v>0</v>
      </c>
      <c r="G297" s="11">
        <v>0</v>
      </c>
      <c r="H297" s="11">
        <f t="shared" si="42"/>
        <v>121500</v>
      </c>
    </row>
    <row r="298" spans="1:8" x14ac:dyDescent="0.15">
      <c r="A298" s="1">
        <v>219000</v>
      </c>
      <c r="B298" s="3" t="s">
        <v>310</v>
      </c>
      <c r="C298" s="8">
        <v>0</v>
      </c>
      <c r="D298" s="11">
        <v>0</v>
      </c>
      <c r="E298" s="11">
        <f t="shared" si="43"/>
        <v>0</v>
      </c>
      <c r="F298" s="11">
        <v>0</v>
      </c>
      <c r="G298" s="11">
        <v>50254</v>
      </c>
      <c r="H298" s="11">
        <f t="shared" si="42"/>
        <v>50254</v>
      </c>
    </row>
    <row r="299" spans="1:8" x14ac:dyDescent="0.15">
      <c r="A299" s="1">
        <v>219001</v>
      </c>
      <c r="B299" s="3" t="s">
        <v>311</v>
      </c>
      <c r="C299" s="8">
        <v>0</v>
      </c>
      <c r="D299" s="11">
        <v>0</v>
      </c>
      <c r="E299" s="11">
        <f t="shared" si="43"/>
        <v>0</v>
      </c>
      <c r="F299" s="11">
        <v>0</v>
      </c>
      <c r="G299" s="11">
        <v>2500</v>
      </c>
      <c r="H299" s="11">
        <f t="shared" si="42"/>
        <v>2500</v>
      </c>
    </row>
    <row r="300" spans="1:8" x14ac:dyDescent="0.15">
      <c r="A300" s="1">
        <v>219002</v>
      </c>
      <c r="B300" s="3" t="s">
        <v>136</v>
      </c>
      <c r="C300" s="8">
        <v>0</v>
      </c>
      <c r="D300" s="11">
        <v>0</v>
      </c>
      <c r="E300" s="11">
        <f t="shared" si="43"/>
        <v>0</v>
      </c>
      <c r="F300" s="11">
        <v>0</v>
      </c>
      <c r="G300" s="11">
        <v>0</v>
      </c>
      <c r="H300" s="11">
        <f t="shared" si="42"/>
        <v>0</v>
      </c>
    </row>
    <row r="301" spans="1:8" x14ac:dyDescent="0.15">
      <c r="A301" s="1">
        <v>219003</v>
      </c>
      <c r="B301" s="3" t="s">
        <v>137</v>
      </c>
      <c r="C301" s="8">
        <v>0</v>
      </c>
      <c r="D301" s="11">
        <v>0</v>
      </c>
      <c r="E301" s="11">
        <f t="shared" si="43"/>
        <v>0</v>
      </c>
      <c r="F301" s="11">
        <v>0</v>
      </c>
      <c r="G301" s="11">
        <v>0</v>
      </c>
      <c r="H301" s="11">
        <f t="shared" si="42"/>
        <v>0</v>
      </c>
    </row>
    <row r="302" spans="1:8" x14ac:dyDescent="0.15">
      <c r="A302" s="1">
        <v>219004</v>
      </c>
      <c r="B302" s="3" t="s">
        <v>138</v>
      </c>
      <c r="C302" s="8">
        <v>0</v>
      </c>
      <c r="D302" s="11">
        <v>0</v>
      </c>
      <c r="E302" s="11">
        <f t="shared" si="43"/>
        <v>0</v>
      </c>
      <c r="F302" s="11">
        <v>0</v>
      </c>
      <c r="G302" s="11">
        <v>0</v>
      </c>
      <c r="H302" s="11">
        <f t="shared" si="42"/>
        <v>0</v>
      </c>
    </row>
    <row r="303" spans="1:8" x14ac:dyDescent="0.15">
      <c r="A303" s="1">
        <v>219005</v>
      </c>
      <c r="B303" s="3" t="s">
        <v>139</v>
      </c>
      <c r="C303" s="8">
        <v>0</v>
      </c>
      <c r="D303" s="11">
        <v>0</v>
      </c>
      <c r="E303" s="11">
        <f t="shared" si="43"/>
        <v>0</v>
      </c>
      <c r="F303" s="11">
        <v>0</v>
      </c>
      <c r="G303" s="11">
        <v>0</v>
      </c>
      <c r="H303" s="11">
        <f t="shared" si="42"/>
        <v>0</v>
      </c>
    </row>
    <row r="304" spans="1:8" x14ac:dyDescent="0.15">
      <c r="A304" s="1">
        <v>219006</v>
      </c>
      <c r="B304" s="3" t="s">
        <v>140</v>
      </c>
      <c r="C304" s="8">
        <v>0</v>
      </c>
      <c r="D304" s="11">
        <v>0</v>
      </c>
      <c r="E304" s="11">
        <f t="shared" si="43"/>
        <v>0</v>
      </c>
      <c r="F304" s="11">
        <v>0</v>
      </c>
      <c r="G304" s="11">
        <v>0</v>
      </c>
      <c r="H304" s="11">
        <f t="shared" si="42"/>
        <v>0</v>
      </c>
    </row>
    <row r="305" spans="1:8" x14ac:dyDescent="0.15">
      <c r="A305" s="1">
        <v>219007</v>
      </c>
      <c r="B305" s="3" t="s">
        <v>141</v>
      </c>
      <c r="C305" s="8">
        <v>0</v>
      </c>
      <c r="D305" s="11">
        <v>0</v>
      </c>
      <c r="E305" s="11">
        <f t="shared" si="43"/>
        <v>0</v>
      </c>
      <c r="F305" s="11">
        <v>0</v>
      </c>
      <c r="G305" s="11">
        <v>0</v>
      </c>
      <c r="H305" s="11">
        <f t="shared" si="42"/>
        <v>0</v>
      </c>
    </row>
    <row r="306" spans="1:8" x14ac:dyDescent="0.15">
      <c r="A306" s="1">
        <v>219008</v>
      </c>
      <c r="B306" s="3" t="s">
        <v>142</v>
      </c>
      <c r="C306" s="8">
        <v>0</v>
      </c>
      <c r="D306" s="11">
        <v>0</v>
      </c>
      <c r="E306" s="11">
        <f t="shared" si="43"/>
        <v>0</v>
      </c>
      <c r="F306" s="11">
        <v>0</v>
      </c>
      <c r="G306" s="11">
        <v>0</v>
      </c>
      <c r="H306" s="11">
        <f t="shared" si="42"/>
        <v>0</v>
      </c>
    </row>
    <row r="307" spans="1:8" x14ac:dyDescent="0.15">
      <c r="A307" s="1">
        <v>219009</v>
      </c>
      <c r="B307" s="3" t="s">
        <v>143</v>
      </c>
      <c r="C307" s="8">
        <v>0</v>
      </c>
      <c r="D307" s="11">
        <v>0</v>
      </c>
      <c r="E307" s="11">
        <f t="shared" si="43"/>
        <v>0</v>
      </c>
      <c r="F307" s="11">
        <v>0</v>
      </c>
      <c r="G307" s="11">
        <v>0</v>
      </c>
      <c r="H307" s="11">
        <f t="shared" si="42"/>
        <v>0</v>
      </c>
    </row>
    <row r="308" spans="1:8" x14ac:dyDescent="0.15">
      <c r="A308" s="1">
        <v>219011</v>
      </c>
      <c r="B308" s="3" t="s">
        <v>144</v>
      </c>
      <c r="C308" s="8">
        <v>0</v>
      </c>
      <c r="D308" s="11">
        <v>0</v>
      </c>
      <c r="E308" s="11">
        <f t="shared" si="43"/>
        <v>0</v>
      </c>
      <c r="F308" s="11">
        <v>0</v>
      </c>
      <c r="G308" s="11">
        <v>0</v>
      </c>
      <c r="H308" s="11">
        <f t="shared" si="42"/>
        <v>0</v>
      </c>
    </row>
    <row r="309" spans="1:8" x14ac:dyDescent="0.15">
      <c r="A309" s="1">
        <v>219020</v>
      </c>
      <c r="B309" s="3" t="s">
        <v>312</v>
      </c>
      <c r="C309" s="8">
        <v>0</v>
      </c>
      <c r="D309" s="11">
        <v>0</v>
      </c>
      <c r="E309" s="11">
        <f t="shared" si="43"/>
        <v>0</v>
      </c>
      <c r="F309" s="11">
        <v>0</v>
      </c>
      <c r="G309" s="11">
        <v>2500</v>
      </c>
      <c r="H309" s="11">
        <f t="shared" si="42"/>
        <v>2500</v>
      </c>
    </row>
    <row r="310" spans="1:8" x14ac:dyDescent="0.15">
      <c r="A310" s="1">
        <v>219021</v>
      </c>
      <c r="B310" s="3" t="s">
        <v>145</v>
      </c>
      <c r="C310" s="8">
        <v>0</v>
      </c>
      <c r="D310" s="11">
        <v>0</v>
      </c>
      <c r="E310" s="11">
        <f t="shared" si="43"/>
        <v>0</v>
      </c>
      <c r="F310" s="11">
        <v>0</v>
      </c>
      <c r="G310" s="11">
        <v>0</v>
      </c>
      <c r="H310" s="11">
        <f t="shared" si="42"/>
        <v>0</v>
      </c>
    </row>
    <row r="311" spans="1:8" x14ac:dyDescent="0.15">
      <c r="A311" s="1">
        <v>219022</v>
      </c>
      <c r="B311" s="3" t="s">
        <v>146</v>
      </c>
      <c r="C311" s="8">
        <v>0</v>
      </c>
      <c r="D311" s="11">
        <v>0</v>
      </c>
      <c r="E311" s="11">
        <f t="shared" si="43"/>
        <v>0</v>
      </c>
      <c r="F311" s="11">
        <v>0</v>
      </c>
      <c r="G311" s="11">
        <v>0</v>
      </c>
      <c r="H311" s="11">
        <f t="shared" si="42"/>
        <v>0</v>
      </c>
    </row>
    <row r="312" spans="1:8" x14ac:dyDescent="0.15">
      <c r="A312" s="1">
        <v>219024</v>
      </c>
      <c r="B312" s="3" t="s">
        <v>147</v>
      </c>
      <c r="C312" s="8">
        <v>0</v>
      </c>
      <c r="D312" s="11">
        <v>0</v>
      </c>
      <c r="E312" s="11">
        <f t="shared" si="43"/>
        <v>0</v>
      </c>
      <c r="F312" s="11">
        <v>0</v>
      </c>
      <c r="G312" s="11">
        <v>0</v>
      </c>
      <c r="H312" s="11">
        <f t="shared" si="42"/>
        <v>0</v>
      </c>
    </row>
    <row r="313" spans="1:8" x14ac:dyDescent="0.15">
      <c r="A313" s="1">
        <v>219025</v>
      </c>
      <c r="B313" s="3" t="s">
        <v>148</v>
      </c>
      <c r="C313" s="8">
        <v>0</v>
      </c>
      <c r="D313" s="11">
        <v>0</v>
      </c>
      <c r="E313" s="11">
        <f t="shared" si="43"/>
        <v>0</v>
      </c>
      <c r="F313" s="11">
        <v>0</v>
      </c>
      <c r="G313" s="11">
        <v>0</v>
      </c>
      <c r="H313" s="11">
        <f t="shared" si="42"/>
        <v>0</v>
      </c>
    </row>
    <row r="314" spans="1:8" x14ac:dyDescent="0.15">
      <c r="A314" s="1">
        <v>219027</v>
      </c>
      <c r="B314" s="3" t="s">
        <v>149</v>
      </c>
      <c r="C314" s="8">
        <v>0</v>
      </c>
      <c r="D314" s="11">
        <v>0</v>
      </c>
      <c r="E314" s="11">
        <f t="shared" si="43"/>
        <v>0</v>
      </c>
      <c r="F314" s="11">
        <v>0</v>
      </c>
      <c r="G314" s="11">
        <v>0</v>
      </c>
      <c r="H314" s="11">
        <f t="shared" si="42"/>
        <v>0</v>
      </c>
    </row>
    <row r="315" spans="1:8" x14ac:dyDescent="0.15">
      <c r="A315" s="1">
        <v>219029</v>
      </c>
      <c r="B315" s="3" t="s">
        <v>313</v>
      </c>
      <c r="C315" s="8">
        <v>0</v>
      </c>
      <c r="D315" s="11">
        <v>0</v>
      </c>
      <c r="E315" s="11">
        <f t="shared" si="43"/>
        <v>0</v>
      </c>
      <c r="F315" s="11">
        <v>0</v>
      </c>
      <c r="G315" s="11">
        <v>0</v>
      </c>
      <c r="H315" s="11">
        <f t="shared" si="42"/>
        <v>0</v>
      </c>
    </row>
    <row r="316" spans="1:8" x14ac:dyDescent="0.15">
      <c r="C316" s="8"/>
      <c r="D316" s="11"/>
      <c r="E316" s="11"/>
      <c r="F316" s="11"/>
      <c r="G316" s="11"/>
      <c r="H316" s="11"/>
    </row>
    <row r="317" spans="1:8" x14ac:dyDescent="0.15">
      <c r="B317" s="3" t="s">
        <v>4</v>
      </c>
      <c r="C317" s="12">
        <f t="shared" ref="C317:H317" si="44">SUM(C295:C316)</f>
        <v>2270040.75</v>
      </c>
      <c r="D317" s="12">
        <f t="shared" si="44"/>
        <v>0</v>
      </c>
      <c r="E317" s="12">
        <f t="shared" si="44"/>
        <v>794514.26249999995</v>
      </c>
      <c r="F317" s="12">
        <f t="shared" si="44"/>
        <v>0</v>
      </c>
      <c r="G317" s="12">
        <f t="shared" si="44"/>
        <v>55254</v>
      </c>
      <c r="H317" s="12">
        <f t="shared" si="44"/>
        <v>3119809.0125000002</v>
      </c>
    </row>
    <row r="318" spans="1:8" x14ac:dyDescent="0.15">
      <c r="C318" s="11"/>
      <c r="D318" s="11"/>
      <c r="E318" s="11"/>
      <c r="F318" s="11"/>
      <c r="G318" s="11"/>
      <c r="H318" s="11"/>
    </row>
    <row r="319" spans="1:8" x14ac:dyDescent="0.15">
      <c r="B319" s="7" t="s">
        <v>31</v>
      </c>
      <c r="C319" s="8"/>
      <c r="D319" s="11"/>
      <c r="E319" s="11"/>
      <c r="F319" s="11"/>
      <c r="G319" s="19"/>
      <c r="H319" s="11"/>
    </row>
    <row r="320" spans="1:8" x14ac:dyDescent="0.15">
      <c r="A320" s="1">
        <v>213002</v>
      </c>
      <c r="B320" s="3" t="s">
        <v>314</v>
      </c>
      <c r="C320" s="11">
        <v>0</v>
      </c>
      <c r="D320" s="11">
        <v>0</v>
      </c>
      <c r="E320" s="11">
        <f>SUM(C320:D320)*0.35</f>
        <v>0</v>
      </c>
      <c r="F320" s="11">
        <v>0</v>
      </c>
      <c r="G320" s="11">
        <v>4000</v>
      </c>
      <c r="H320" s="11">
        <f t="shared" ref="H320:H334" si="45">+C320+D320+E320+F320+G320</f>
        <v>4000</v>
      </c>
    </row>
    <row r="321" spans="1:8" x14ac:dyDescent="0.15">
      <c r="A321" s="1">
        <v>214010</v>
      </c>
      <c r="B321" s="3" t="s">
        <v>150</v>
      </c>
      <c r="C321" s="11">
        <v>44375.5</v>
      </c>
      <c r="D321" s="11">
        <f>43087+50000+47446.5+47446.5</f>
        <v>187980</v>
      </c>
      <c r="E321" s="11">
        <f t="shared" ref="E321:E334" si="46">SUM(C321:D321)*0.35</f>
        <v>81324.424999999988</v>
      </c>
      <c r="F321" s="11">
        <v>0</v>
      </c>
      <c r="G321" s="11">
        <v>208113</v>
      </c>
      <c r="H321" s="11">
        <f t="shared" si="45"/>
        <v>521792.92499999999</v>
      </c>
    </row>
    <row r="322" spans="1:8" x14ac:dyDescent="0.15">
      <c r="A322" s="1">
        <v>214012</v>
      </c>
      <c r="B322" s="3" t="s">
        <v>151</v>
      </c>
      <c r="C322" s="11">
        <v>0</v>
      </c>
      <c r="D322" s="11">
        <v>80910</v>
      </c>
      <c r="E322" s="11">
        <f t="shared" si="46"/>
        <v>28318.5</v>
      </c>
      <c r="F322" s="11">
        <v>0</v>
      </c>
      <c r="G322" s="11">
        <v>5750</v>
      </c>
      <c r="H322" s="11">
        <f t="shared" si="45"/>
        <v>114978.5</v>
      </c>
    </row>
    <row r="323" spans="1:8" x14ac:dyDescent="0.15">
      <c r="A323" s="1">
        <v>215004</v>
      </c>
      <c r="B323" s="3" t="s">
        <v>152</v>
      </c>
      <c r="C323" s="11">
        <v>189936.16</v>
      </c>
      <c r="D323" s="11">
        <v>44373.52</v>
      </c>
      <c r="E323" s="11">
        <f t="shared" si="46"/>
        <v>82008.387999999992</v>
      </c>
      <c r="F323" s="11">
        <v>0</v>
      </c>
      <c r="G323" s="11">
        <v>13052</v>
      </c>
      <c r="H323" s="11">
        <f t="shared" si="45"/>
        <v>329370.06799999997</v>
      </c>
    </row>
    <row r="324" spans="1:8" x14ac:dyDescent="0.15">
      <c r="A324" s="1">
        <v>215022</v>
      </c>
      <c r="B324" s="3" t="s">
        <v>355</v>
      </c>
      <c r="C324" s="11">
        <v>0</v>
      </c>
      <c r="D324" s="11">
        <f>6258+2086</f>
        <v>8344</v>
      </c>
      <c r="E324" s="11">
        <f t="shared" si="46"/>
        <v>2920.3999999999996</v>
      </c>
      <c r="F324" s="11">
        <v>100000</v>
      </c>
      <c r="G324" s="11">
        <v>14667</v>
      </c>
      <c r="H324" s="11">
        <f t="shared" si="45"/>
        <v>125931.4</v>
      </c>
    </row>
    <row r="325" spans="1:8" x14ac:dyDescent="0.15">
      <c r="A325" s="1">
        <v>215029</v>
      </c>
      <c r="B325" s="3" t="s">
        <v>153</v>
      </c>
      <c r="C325" s="11">
        <v>0</v>
      </c>
      <c r="D325" s="11">
        <v>0</v>
      </c>
      <c r="E325" s="11">
        <f t="shared" si="46"/>
        <v>0</v>
      </c>
      <c r="F325" s="11">
        <v>0</v>
      </c>
      <c r="G325" s="11">
        <v>970</v>
      </c>
      <c r="H325" s="11">
        <f t="shared" si="45"/>
        <v>970</v>
      </c>
    </row>
    <row r="326" spans="1:8" x14ac:dyDescent="0.15">
      <c r="A326" s="1">
        <v>215037</v>
      </c>
      <c r="B326" s="3" t="s">
        <v>154</v>
      </c>
      <c r="C326" s="11">
        <v>0</v>
      </c>
      <c r="D326" s="11">
        <v>0</v>
      </c>
      <c r="E326" s="11">
        <f t="shared" si="46"/>
        <v>0</v>
      </c>
      <c r="F326" s="11">
        <v>0</v>
      </c>
      <c r="G326" s="11">
        <v>22148</v>
      </c>
      <c r="H326" s="11">
        <f t="shared" si="45"/>
        <v>22148</v>
      </c>
    </row>
    <row r="327" spans="1:8" x14ac:dyDescent="0.15">
      <c r="A327" s="1">
        <v>215067</v>
      </c>
      <c r="B327" s="3" t="s">
        <v>315</v>
      </c>
      <c r="C327" s="11">
        <v>0</v>
      </c>
      <c r="D327" s="11">
        <v>95622.12</v>
      </c>
      <c r="E327" s="11">
        <f t="shared" si="46"/>
        <v>33467.741999999998</v>
      </c>
      <c r="F327" s="11">
        <v>0</v>
      </c>
      <c r="G327" s="11">
        <v>13067</v>
      </c>
      <c r="H327" s="11">
        <f t="shared" si="45"/>
        <v>142156.86199999999</v>
      </c>
    </row>
    <row r="328" spans="1:8" x14ac:dyDescent="0.15">
      <c r="A328" s="1">
        <v>215080</v>
      </c>
      <c r="B328" s="3" t="s">
        <v>155</v>
      </c>
      <c r="C328" s="11">
        <v>0</v>
      </c>
      <c r="D328" s="11">
        <v>0</v>
      </c>
      <c r="E328" s="11">
        <f t="shared" si="46"/>
        <v>0</v>
      </c>
      <c r="F328" s="11">
        <v>0</v>
      </c>
      <c r="G328" s="11">
        <v>11300</v>
      </c>
      <c r="H328" s="11">
        <f t="shared" si="45"/>
        <v>11300</v>
      </c>
    </row>
    <row r="329" spans="1:8" x14ac:dyDescent="0.15">
      <c r="A329" s="1">
        <v>216000</v>
      </c>
      <c r="B329" s="3" t="s">
        <v>316</v>
      </c>
      <c r="C329" s="11">
        <v>0</v>
      </c>
      <c r="D329" s="11">
        <v>0</v>
      </c>
      <c r="E329" s="11">
        <f t="shared" si="46"/>
        <v>0</v>
      </c>
      <c r="F329" s="11">
        <v>0</v>
      </c>
      <c r="G329" s="11">
        <v>1000</v>
      </c>
      <c r="H329" s="11">
        <f t="shared" si="45"/>
        <v>1000</v>
      </c>
    </row>
    <row r="330" spans="1:8" x14ac:dyDescent="0.15">
      <c r="A330" s="1">
        <v>216004</v>
      </c>
      <c r="B330" s="3" t="s">
        <v>156</v>
      </c>
      <c r="C330" s="11">
        <v>0</v>
      </c>
      <c r="D330" s="11">
        <v>0</v>
      </c>
      <c r="E330" s="11">
        <f t="shared" si="46"/>
        <v>0</v>
      </c>
      <c r="F330" s="11">
        <v>0</v>
      </c>
      <c r="G330" s="11">
        <v>43000</v>
      </c>
      <c r="H330" s="11">
        <f t="shared" si="45"/>
        <v>43000</v>
      </c>
    </row>
    <row r="331" spans="1:8" x14ac:dyDescent="0.15">
      <c r="A331" s="1">
        <v>216007</v>
      </c>
      <c r="B331" s="3" t="s">
        <v>157</v>
      </c>
      <c r="C331" s="11">
        <v>0</v>
      </c>
      <c r="D331" s="11">
        <v>500411.31</v>
      </c>
      <c r="E331" s="11">
        <f t="shared" si="46"/>
        <v>175143.95849999998</v>
      </c>
      <c r="F331" s="11">
        <v>0</v>
      </c>
      <c r="G331" s="11">
        <v>30296</v>
      </c>
      <c r="H331" s="11">
        <f t="shared" si="45"/>
        <v>705851.26850000001</v>
      </c>
    </row>
    <row r="332" spans="1:8" x14ac:dyDescent="0.15">
      <c r="A332" s="1">
        <v>216008</v>
      </c>
      <c r="B332" s="3" t="s">
        <v>158</v>
      </c>
      <c r="C332" s="11">
        <v>111071.03</v>
      </c>
      <c r="D332" s="11">
        <v>276093.96000000002</v>
      </c>
      <c r="E332" s="11">
        <f t="shared" si="46"/>
        <v>135507.74649999998</v>
      </c>
      <c r="F332" s="11">
        <v>0</v>
      </c>
      <c r="G332" s="11">
        <v>30041</v>
      </c>
      <c r="H332" s="11">
        <f t="shared" si="45"/>
        <v>552713.7365</v>
      </c>
    </row>
    <row r="333" spans="1:8" x14ac:dyDescent="0.15">
      <c r="A333" s="1">
        <v>216020</v>
      </c>
      <c r="B333" s="3" t="s">
        <v>317</v>
      </c>
      <c r="C333" s="11">
        <v>0</v>
      </c>
      <c r="D333" s="11">
        <v>0</v>
      </c>
      <c r="E333" s="11">
        <f t="shared" si="46"/>
        <v>0</v>
      </c>
      <c r="F333" s="11">
        <v>0</v>
      </c>
      <c r="G333" s="11">
        <v>10000</v>
      </c>
      <c r="H333" s="11">
        <f t="shared" si="45"/>
        <v>10000</v>
      </c>
    </row>
    <row r="334" spans="1:8" x14ac:dyDescent="0.15">
      <c r="A334" s="1">
        <v>216075</v>
      </c>
      <c r="B334" s="3" t="s">
        <v>130</v>
      </c>
      <c r="C334" s="11">
        <v>0</v>
      </c>
      <c r="D334" s="11">
        <v>0</v>
      </c>
      <c r="E334" s="11">
        <f t="shared" si="46"/>
        <v>0</v>
      </c>
      <c r="F334" s="11">
        <v>0</v>
      </c>
      <c r="G334" s="11">
        <v>56742</v>
      </c>
      <c r="H334" s="11">
        <f t="shared" si="45"/>
        <v>56742</v>
      </c>
    </row>
    <row r="335" spans="1:8" x14ac:dyDescent="0.15">
      <c r="C335" s="11"/>
      <c r="D335" s="11"/>
      <c r="E335" s="11" t="s">
        <v>0</v>
      </c>
      <c r="F335" s="11"/>
      <c r="G335" s="11"/>
      <c r="H335" s="11"/>
    </row>
    <row r="336" spans="1:8" x14ac:dyDescent="0.15">
      <c r="B336" s="3" t="s">
        <v>29</v>
      </c>
      <c r="C336" s="12">
        <f t="shared" ref="C336:H336" si="47">SUM(C320:C335)</f>
        <v>345382.69</v>
      </c>
      <c r="D336" s="12">
        <f t="shared" si="47"/>
        <v>1193734.9099999999</v>
      </c>
      <c r="E336" s="12">
        <f t="shared" si="47"/>
        <v>538691.15999999992</v>
      </c>
      <c r="F336" s="12">
        <f t="shared" si="47"/>
        <v>100000</v>
      </c>
      <c r="G336" s="12">
        <f t="shared" si="47"/>
        <v>464146</v>
      </c>
      <c r="H336" s="12">
        <f t="shared" si="47"/>
        <v>2641954.7599999998</v>
      </c>
    </row>
    <row r="337" spans="1:8" x14ac:dyDescent="0.15">
      <c r="C337" s="8"/>
      <c r="D337" s="10"/>
      <c r="E337" s="10"/>
      <c r="F337" s="11"/>
      <c r="G337" s="10"/>
      <c r="H337" s="10"/>
    </row>
    <row r="338" spans="1:8" x14ac:dyDescent="0.15">
      <c r="B338" s="7" t="s">
        <v>12</v>
      </c>
      <c r="C338" s="8"/>
      <c r="D338" s="10"/>
      <c r="E338" s="10"/>
      <c r="F338" s="11"/>
      <c r="G338" s="18"/>
      <c r="H338" s="10"/>
    </row>
    <row r="339" spans="1:8" x14ac:dyDescent="0.15">
      <c r="A339" s="1">
        <v>111131</v>
      </c>
      <c r="B339" s="3" t="s">
        <v>380</v>
      </c>
      <c r="C339" s="8">
        <v>0</v>
      </c>
      <c r="D339" s="11">
        <v>0</v>
      </c>
      <c r="E339" s="11">
        <f t="shared" ref="E339:E350" si="48">SUM(C339:D339)*0.35</f>
        <v>0</v>
      </c>
      <c r="F339" s="11">
        <v>0</v>
      </c>
      <c r="G339" s="11">
        <v>400000</v>
      </c>
      <c r="H339" s="11">
        <f t="shared" ref="H339:H370" si="49">+C339+D339+E339+F339+G339</f>
        <v>400000</v>
      </c>
    </row>
    <row r="340" spans="1:8" x14ac:dyDescent="0.15">
      <c r="A340" s="1">
        <v>111140</v>
      </c>
      <c r="B340" s="3" t="s">
        <v>381</v>
      </c>
      <c r="C340" s="8">
        <v>0</v>
      </c>
      <c r="D340" s="11">
        <v>0</v>
      </c>
      <c r="E340" s="11">
        <f t="shared" si="48"/>
        <v>0</v>
      </c>
      <c r="F340" s="11">
        <v>0</v>
      </c>
      <c r="G340" s="11">
        <v>100000</v>
      </c>
      <c r="H340" s="11">
        <f t="shared" si="49"/>
        <v>100000</v>
      </c>
    </row>
    <row r="341" spans="1:8" x14ac:dyDescent="0.15">
      <c r="A341" s="1">
        <v>210041</v>
      </c>
      <c r="B341" s="3" t="s">
        <v>262</v>
      </c>
      <c r="C341" s="8">
        <v>0</v>
      </c>
      <c r="D341" s="11">
        <v>0</v>
      </c>
      <c r="E341" s="11">
        <f t="shared" si="48"/>
        <v>0</v>
      </c>
      <c r="F341" s="11">
        <v>0</v>
      </c>
      <c r="G341" s="11">
        <v>50000</v>
      </c>
      <c r="H341" s="11">
        <f t="shared" si="49"/>
        <v>50000</v>
      </c>
    </row>
    <row r="342" spans="1:8" x14ac:dyDescent="0.15">
      <c r="A342" s="1">
        <v>211035</v>
      </c>
      <c r="B342" s="3" t="s">
        <v>359</v>
      </c>
      <c r="C342" s="8">
        <v>0</v>
      </c>
      <c r="D342" s="8">
        <v>0</v>
      </c>
      <c r="E342" s="11">
        <f>SUM(C342:D342)*0.35</f>
        <v>0</v>
      </c>
      <c r="F342" s="11">
        <v>0</v>
      </c>
      <c r="G342" s="11">
        <v>42934</v>
      </c>
      <c r="H342" s="11">
        <f t="shared" si="49"/>
        <v>42934</v>
      </c>
    </row>
    <row r="343" spans="1:8" x14ac:dyDescent="0.15">
      <c r="A343" s="1">
        <v>213012</v>
      </c>
      <c r="B343" s="3" t="s">
        <v>360</v>
      </c>
      <c r="C343" s="11">
        <v>0</v>
      </c>
      <c r="D343" s="11">
        <v>0</v>
      </c>
      <c r="E343" s="11">
        <f>SUM(C343:D343)*0.35</f>
        <v>0</v>
      </c>
      <c r="F343" s="11">
        <v>0</v>
      </c>
      <c r="G343" s="11">
        <v>34750</v>
      </c>
      <c r="H343" s="11">
        <f t="shared" si="49"/>
        <v>34750</v>
      </c>
    </row>
    <row r="344" spans="1:8" x14ac:dyDescent="0.15">
      <c r="A344" s="1">
        <v>213999</v>
      </c>
      <c r="B344" s="3" t="s">
        <v>207</v>
      </c>
      <c r="C344" s="8">
        <v>0</v>
      </c>
      <c r="D344" s="11">
        <v>0</v>
      </c>
      <c r="E344" s="11">
        <f t="shared" si="48"/>
        <v>0</v>
      </c>
      <c r="F344" s="11">
        <v>0</v>
      </c>
      <c r="G344" s="11">
        <v>21282.35</v>
      </c>
      <c r="H344" s="11">
        <f t="shared" si="49"/>
        <v>21282.35</v>
      </c>
    </row>
    <row r="345" spans="1:8" x14ac:dyDescent="0.15">
      <c r="A345" s="1">
        <v>214005</v>
      </c>
      <c r="B345" s="3" t="s">
        <v>263</v>
      </c>
      <c r="C345" s="8">
        <v>0</v>
      </c>
      <c r="D345" s="11">
        <v>0</v>
      </c>
      <c r="E345" s="11">
        <f t="shared" si="48"/>
        <v>0</v>
      </c>
      <c r="F345" s="11">
        <v>0</v>
      </c>
      <c r="G345" s="11">
        <v>1863417</v>
      </c>
      <c r="H345" s="11">
        <f t="shared" si="49"/>
        <v>1863417</v>
      </c>
    </row>
    <row r="346" spans="1:8" x14ac:dyDescent="0.15">
      <c r="A346" s="1">
        <v>214018</v>
      </c>
      <c r="B346" s="3" t="s">
        <v>162</v>
      </c>
      <c r="C346" s="8">
        <v>0</v>
      </c>
      <c r="D346" s="11">
        <v>0</v>
      </c>
      <c r="E346" s="11">
        <f t="shared" si="48"/>
        <v>0</v>
      </c>
      <c r="F346" s="11">
        <v>0</v>
      </c>
      <c r="G346" s="11">
        <v>80776.03</v>
      </c>
      <c r="H346" s="11">
        <f t="shared" si="49"/>
        <v>80776.03</v>
      </c>
    </row>
    <row r="347" spans="1:8" x14ac:dyDescent="0.15">
      <c r="A347" s="1">
        <v>215008</v>
      </c>
      <c r="B347" s="3" t="s">
        <v>163</v>
      </c>
      <c r="C347" s="8">
        <v>0</v>
      </c>
      <c r="D347" s="11">
        <v>0</v>
      </c>
      <c r="E347" s="11">
        <f t="shared" si="48"/>
        <v>0</v>
      </c>
      <c r="F347" s="11">
        <v>0</v>
      </c>
      <c r="G347" s="11">
        <v>528901</v>
      </c>
      <c r="H347" s="11">
        <f t="shared" si="49"/>
        <v>528901</v>
      </c>
    </row>
    <row r="348" spans="1:8" x14ac:dyDescent="0.15">
      <c r="A348" s="1">
        <v>215009</v>
      </c>
      <c r="B348" s="3" t="s">
        <v>164</v>
      </c>
      <c r="C348" s="8">
        <v>0</v>
      </c>
      <c r="D348" s="11">
        <v>0</v>
      </c>
      <c r="E348" s="11">
        <f t="shared" si="48"/>
        <v>0</v>
      </c>
      <c r="F348" s="11">
        <v>0</v>
      </c>
      <c r="G348" s="11">
        <v>1111000</v>
      </c>
      <c r="H348" s="11">
        <f t="shared" si="49"/>
        <v>1111000</v>
      </c>
    </row>
    <row r="349" spans="1:8" x14ac:dyDescent="0.15">
      <c r="A349" s="1">
        <v>215015</v>
      </c>
      <c r="B349" s="3" t="s">
        <v>165</v>
      </c>
      <c r="C349" s="8">
        <v>0</v>
      </c>
      <c r="D349" s="11">
        <v>0</v>
      </c>
      <c r="E349" s="11">
        <f t="shared" si="48"/>
        <v>0</v>
      </c>
      <c r="F349" s="11">
        <v>0</v>
      </c>
      <c r="G349" s="11">
        <v>80050</v>
      </c>
      <c r="H349" s="11">
        <f t="shared" si="49"/>
        <v>80050</v>
      </c>
    </row>
    <row r="350" spans="1:8" x14ac:dyDescent="0.15">
      <c r="A350" s="1">
        <v>215021</v>
      </c>
      <c r="B350" s="3" t="s">
        <v>166</v>
      </c>
      <c r="C350" s="8">
        <v>0</v>
      </c>
      <c r="D350" s="11">
        <v>0</v>
      </c>
      <c r="E350" s="11">
        <f t="shared" si="48"/>
        <v>0</v>
      </c>
      <c r="F350" s="11">
        <v>0</v>
      </c>
      <c r="G350" s="11">
        <v>93527</v>
      </c>
      <c r="H350" s="11">
        <f t="shared" si="49"/>
        <v>93527</v>
      </c>
    </row>
    <row r="351" spans="1:8" x14ac:dyDescent="0.15">
      <c r="A351" s="1">
        <v>215073</v>
      </c>
      <c r="B351" s="3" t="s">
        <v>216</v>
      </c>
      <c r="C351" s="8">
        <f>341847+11965+7076</f>
        <v>360888</v>
      </c>
      <c r="D351" s="11">
        <v>0</v>
      </c>
      <c r="E351" s="11">
        <f>12999.54+20982.85+23550.03+3807.58</f>
        <v>61340</v>
      </c>
      <c r="F351" s="11">
        <v>0</v>
      </c>
      <c r="G351" s="11">
        <v>10545</v>
      </c>
      <c r="H351" s="11">
        <f t="shared" si="49"/>
        <v>432773</v>
      </c>
    </row>
    <row r="352" spans="1:8" x14ac:dyDescent="0.15">
      <c r="A352" s="1">
        <v>215082</v>
      </c>
      <c r="B352" s="3" t="s">
        <v>167</v>
      </c>
      <c r="C352" s="11">
        <v>0</v>
      </c>
      <c r="D352" s="11">
        <v>0</v>
      </c>
      <c r="E352" s="11">
        <f>SUM(C352:D352)*0.35</f>
        <v>0</v>
      </c>
      <c r="F352" s="11">
        <v>0</v>
      </c>
      <c r="G352" s="11">
        <v>365933</v>
      </c>
      <c r="H352" s="11">
        <f t="shared" si="49"/>
        <v>365933</v>
      </c>
    </row>
    <row r="353" spans="1:8" x14ac:dyDescent="0.15">
      <c r="A353" s="1">
        <v>215085</v>
      </c>
      <c r="B353" s="3" t="s">
        <v>168</v>
      </c>
      <c r="C353" s="11">
        <v>0</v>
      </c>
      <c r="D353" s="11">
        <v>0</v>
      </c>
      <c r="E353" s="11">
        <f t="shared" ref="E353:E360" si="50">SUM(C353:D353)*0.35</f>
        <v>0</v>
      </c>
      <c r="F353" s="11">
        <v>0</v>
      </c>
      <c r="G353" s="11">
        <v>35103</v>
      </c>
      <c r="H353" s="11">
        <f t="shared" si="49"/>
        <v>35103</v>
      </c>
    </row>
    <row r="354" spans="1:8" x14ac:dyDescent="0.15">
      <c r="A354" s="1">
        <v>215175</v>
      </c>
      <c r="B354" s="3" t="s">
        <v>361</v>
      </c>
      <c r="C354" s="11">
        <v>0</v>
      </c>
      <c r="D354" s="11">
        <v>0</v>
      </c>
      <c r="E354" s="11">
        <f t="shared" si="50"/>
        <v>0</v>
      </c>
      <c r="F354" s="11">
        <v>0</v>
      </c>
      <c r="G354" s="11">
        <v>350000</v>
      </c>
      <c r="H354" s="11">
        <f t="shared" si="49"/>
        <v>350000</v>
      </c>
    </row>
    <row r="355" spans="1:8" x14ac:dyDescent="0.15">
      <c r="A355" s="1">
        <v>215091</v>
      </c>
      <c r="B355" s="3" t="s">
        <v>169</v>
      </c>
      <c r="C355" s="11">
        <v>0</v>
      </c>
      <c r="D355" s="11">
        <v>0</v>
      </c>
      <c r="E355" s="11">
        <f t="shared" si="50"/>
        <v>0</v>
      </c>
      <c r="F355" s="11">
        <v>0</v>
      </c>
      <c r="G355" s="11">
        <v>334892</v>
      </c>
      <c r="H355" s="11">
        <f t="shared" si="49"/>
        <v>334892</v>
      </c>
    </row>
    <row r="356" spans="1:8" x14ac:dyDescent="0.15">
      <c r="A356" s="1">
        <v>215094</v>
      </c>
      <c r="B356" s="3" t="s">
        <v>365</v>
      </c>
      <c r="C356" s="11">
        <v>0</v>
      </c>
      <c r="D356" s="11">
        <v>0</v>
      </c>
      <c r="E356" s="11">
        <f t="shared" si="50"/>
        <v>0</v>
      </c>
      <c r="F356" s="11">
        <v>0</v>
      </c>
      <c r="G356" s="11">
        <v>40000</v>
      </c>
      <c r="H356" s="11">
        <f t="shared" si="49"/>
        <v>40000</v>
      </c>
    </row>
    <row r="357" spans="1:8" x14ac:dyDescent="0.15">
      <c r="A357" s="1">
        <v>215126</v>
      </c>
      <c r="B357" s="3" t="s">
        <v>346</v>
      </c>
      <c r="C357" s="11">
        <v>0</v>
      </c>
      <c r="D357" s="11">
        <v>0</v>
      </c>
      <c r="E357" s="11">
        <f t="shared" si="50"/>
        <v>0</v>
      </c>
      <c r="F357" s="11">
        <v>0</v>
      </c>
      <c r="G357" s="11">
        <v>8811</v>
      </c>
      <c r="H357" s="11">
        <f t="shared" si="49"/>
        <v>8811</v>
      </c>
    </row>
    <row r="358" spans="1:8" x14ac:dyDescent="0.15">
      <c r="A358" s="1">
        <v>215128</v>
      </c>
      <c r="B358" s="3" t="s">
        <v>202</v>
      </c>
      <c r="C358" s="11">
        <v>0</v>
      </c>
      <c r="D358" s="11">
        <v>0</v>
      </c>
      <c r="E358" s="11">
        <f t="shared" si="50"/>
        <v>0</v>
      </c>
      <c r="F358" s="11">
        <v>0</v>
      </c>
      <c r="G358" s="11">
        <v>46800</v>
      </c>
      <c r="H358" s="11">
        <f t="shared" si="49"/>
        <v>46800</v>
      </c>
    </row>
    <row r="359" spans="1:8" x14ac:dyDescent="0.15">
      <c r="A359" s="1">
        <v>215202</v>
      </c>
      <c r="B359" s="3" t="s">
        <v>194</v>
      </c>
      <c r="C359" s="11">
        <v>0</v>
      </c>
      <c r="D359" s="11">
        <v>0</v>
      </c>
      <c r="E359" s="11">
        <f t="shared" si="50"/>
        <v>0</v>
      </c>
      <c r="F359" s="11">
        <v>0</v>
      </c>
      <c r="G359" s="11">
        <v>92630</v>
      </c>
      <c r="H359" s="11">
        <f t="shared" si="49"/>
        <v>92630</v>
      </c>
    </row>
    <row r="360" spans="1:8" x14ac:dyDescent="0.15">
      <c r="A360" s="1">
        <v>215211</v>
      </c>
      <c r="B360" s="3" t="s">
        <v>322</v>
      </c>
      <c r="C360" s="11">
        <v>0</v>
      </c>
      <c r="D360" s="11">
        <v>0</v>
      </c>
      <c r="E360" s="11">
        <f t="shared" si="50"/>
        <v>0</v>
      </c>
      <c r="F360" s="11">
        <v>0</v>
      </c>
      <c r="G360" s="11">
        <v>200000</v>
      </c>
      <c r="H360" s="11">
        <f t="shared" si="49"/>
        <v>200000</v>
      </c>
    </row>
    <row r="361" spans="1:8" x14ac:dyDescent="0.15">
      <c r="A361" s="1">
        <v>215212</v>
      </c>
      <c r="B361" s="3" t="s">
        <v>325</v>
      </c>
      <c r="C361" s="11">
        <v>30000</v>
      </c>
      <c r="D361" s="11">
        <v>0</v>
      </c>
      <c r="E361" s="11">
        <f>SUM(C361:D361)*0.35</f>
        <v>10500</v>
      </c>
      <c r="F361" s="11">
        <v>0</v>
      </c>
      <c r="G361" s="11">
        <v>0</v>
      </c>
      <c r="H361" s="11">
        <f t="shared" si="49"/>
        <v>40500</v>
      </c>
    </row>
    <row r="362" spans="1:8" x14ac:dyDescent="0.15">
      <c r="A362" s="1">
        <v>215213</v>
      </c>
      <c r="B362" s="3" t="s">
        <v>363</v>
      </c>
      <c r="C362" s="11">
        <v>73000</v>
      </c>
      <c r="D362" s="11">
        <v>0</v>
      </c>
      <c r="E362" s="11">
        <f>SUM(C362:D362)*0.35</f>
        <v>25550</v>
      </c>
      <c r="F362" s="11">
        <v>0</v>
      </c>
      <c r="G362" s="11">
        <v>0</v>
      </c>
      <c r="H362" s="11">
        <f t="shared" si="49"/>
        <v>98550</v>
      </c>
    </row>
    <row r="363" spans="1:8" x14ac:dyDescent="0.15">
      <c r="A363" s="1">
        <v>215300</v>
      </c>
      <c r="B363" s="3" t="s">
        <v>170</v>
      </c>
      <c r="C363" s="11">
        <v>0</v>
      </c>
      <c r="D363" s="11">
        <v>0</v>
      </c>
      <c r="E363" s="11">
        <f t="shared" ref="E363:E373" si="51">SUM(C363:D363)*0.35</f>
        <v>0</v>
      </c>
      <c r="F363" s="11">
        <v>0</v>
      </c>
      <c r="G363" s="11">
        <v>20600</v>
      </c>
      <c r="H363" s="11">
        <f t="shared" si="49"/>
        <v>20600</v>
      </c>
    </row>
    <row r="364" spans="1:8" x14ac:dyDescent="0.15">
      <c r="A364" s="1">
        <v>215301</v>
      </c>
      <c r="B364" s="3" t="s">
        <v>201</v>
      </c>
      <c r="C364" s="11">
        <v>0</v>
      </c>
      <c r="D364" s="11">
        <v>0</v>
      </c>
      <c r="E364" s="11">
        <f t="shared" si="51"/>
        <v>0</v>
      </c>
      <c r="F364" s="11">
        <v>0</v>
      </c>
      <c r="G364" s="11">
        <v>43053</v>
      </c>
      <c r="H364" s="11">
        <f t="shared" si="49"/>
        <v>43053</v>
      </c>
    </row>
    <row r="365" spans="1:8" x14ac:dyDescent="0.15">
      <c r="A365" s="1">
        <v>215302</v>
      </c>
      <c r="B365" s="3" t="s">
        <v>171</v>
      </c>
      <c r="C365" s="11">
        <v>0</v>
      </c>
      <c r="D365" s="11">
        <v>0</v>
      </c>
      <c r="E365" s="11">
        <f t="shared" si="51"/>
        <v>0</v>
      </c>
      <c r="F365" s="11">
        <v>0</v>
      </c>
      <c r="G365" s="11">
        <v>97900</v>
      </c>
      <c r="H365" s="11">
        <f t="shared" si="49"/>
        <v>97900</v>
      </c>
    </row>
    <row r="366" spans="1:8" x14ac:dyDescent="0.15">
      <c r="A366" s="1">
        <v>215303</v>
      </c>
      <c r="B366" s="3" t="s">
        <v>172</v>
      </c>
      <c r="C366" s="11">
        <v>0</v>
      </c>
      <c r="D366" s="11">
        <v>0</v>
      </c>
      <c r="E366" s="11">
        <f t="shared" si="51"/>
        <v>0</v>
      </c>
      <c r="F366" s="11">
        <v>0</v>
      </c>
      <c r="G366" s="11">
        <v>31600</v>
      </c>
      <c r="H366" s="11">
        <f t="shared" si="49"/>
        <v>31600</v>
      </c>
    </row>
    <row r="367" spans="1:8" x14ac:dyDescent="0.15">
      <c r="A367" s="1">
        <v>215304</v>
      </c>
      <c r="B367" s="3" t="s">
        <v>173</v>
      </c>
      <c r="C367" s="11">
        <v>0</v>
      </c>
      <c r="D367" s="11">
        <v>0</v>
      </c>
      <c r="E367" s="11">
        <f t="shared" si="51"/>
        <v>0</v>
      </c>
      <c r="F367" s="11">
        <v>0</v>
      </c>
      <c r="G367" s="11">
        <v>90537</v>
      </c>
      <c r="H367" s="11">
        <f t="shared" si="49"/>
        <v>90537</v>
      </c>
    </row>
    <row r="368" spans="1:8" x14ac:dyDescent="0.15">
      <c r="A368" s="1">
        <v>215305</v>
      </c>
      <c r="B368" s="3" t="s">
        <v>174</v>
      </c>
      <c r="C368" s="11">
        <v>0</v>
      </c>
      <c r="D368" s="11">
        <v>0</v>
      </c>
      <c r="E368" s="11">
        <f t="shared" si="51"/>
        <v>0</v>
      </c>
      <c r="F368" s="11">
        <v>0</v>
      </c>
      <c r="G368" s="11">
        <v>20600</v>
      </c>
      <c r="H368" s="11">
        <f t="shared" si="49"/>
        <v>20600</v>
      </c>
    </row>
    <row r="369" spans="1:8" x14ac:dyDescent="0.15">
      <c r="A369" s="1">
        <v>216003</v>
      </c>
      <c r="B369" s="3" t="s">
        <v>223</v>
      </c>
      <c r="C369" s="11">
        <v>0</v>
      </c>
      <c r="D369" s="11">
        <v>0</v>
      </c>
      <c r="E369" s="11">
        <f t="shared" si="51"/>
        <v>0</v>
      </c>
      <c r="F369" s="11">
        <v>0</v>
      </c>
      <c r="G369" s="11">
        <v>100000</v>
      </c>
      <c r="H369" s="11">
        <f t="shared" si="49"/>
        <v>100000</v>
      </c>
    </row>
    <row r="370" spans="1:8" x14ac:dyDescent="0.15">
      <c r="A370" s="1">
        <v>216009</v>
      </c>
      <c r="B370" s="3" t="s">
        <v>253</v>
      </c>
      <c r="C370" s="11">
        <v>0</v>
      </c>
      <c r="D370" s="11">
        <v>0</v>
      </c>
      <c r="E370" s="11">
        <f t="shared" si="51"/>
        <v>0</v>
      </c>
      <c r="F370" s="11">
        <v>0</v>
      </c>
      <c r="G370" s="11">
        <v>114400</v>
      </c>
      <c r="H370" s="11">
        <f t="shared" si="49"/>
        <v>114400</v>
      </c>
    </row>
    <row r="371" spans="1:8" x14ac:dyDescent="0.15">
      <c r="A371" s="1">
        <v>216029</v>
      </c>
      <c r="B371" s="3" t="s">
        <v>252</v>
      </c>
      <c r="C371" s="11">
        <v>0</v>
      </c>
      <c r="D371" s="11">
        <v>0</v>
      </c>
      <c r="E371" s="11">
        <f t="shared" si="51"/>
        <v>0</v>
      </c>
      <c r="F371" s="11">
        <v>0</v>
      </c>
      <c r="G371" s="11">
        <v>134292</v>
      </c>
      <c r="H371" s="11">
        <f t="shared" ref="H371:H402" si="52">+C371+D371+E371+F371+G371</f>
        <v>134292</v>
      </c>
    </row>
    <row r="372" spans="1:8" x14ac:dyDescent="0.15">
      <c r="A372" s="1">
        <v>216031</v>
      </c>
      <c r="B372" s="3" t="s">
        <v>175</v>
      </c>
      <c r="C372" s="11">
        <v>0</v>
      </c>
      <c r="D372" s="11">
        <v>0</v>
      </c>
      <c r="E372" s="11">
        <f t="shared" si="51"/>
        <v>0</v>
      </c>
      <c r="F372" s="11">
        <v>0</v>
      </c>
      <c r="G372" s="11">
        <v>4000</v>
      </c>
      <c r="H372" s="11">
        <f t="shared" si="52"/>
        <v>4000</v>
      </c>
    </row>
    <row r="373" spans="1:8" x14ac:dyDescent="0.15">
      <c r="A373" s="1">
        <v>216033</v>
      </c>
      <c r="B373" s="3" t="s">
        <v>176</v>
      </c>
      <c r="C373" s="11">
        <v>0</v>
      </c>
      <c r="D373" s="11">
        <v>0</v>
      </c>
      <c r="E373" s="11">
        <f t="shared" si="51"/>
        <v>0</v>
      </c>
      <c r="F373" s="11">
        <v>0</v>
      </c>
      <c r="G373" s="11">
        <v>108402</v>
      </c>
      <c r="H373" s="11">
        <f t="shared" si="52"/>
        <v>108402</v>
      </c>
    </row>
    <row r="374" spans="1:8" x14ac:dyDescent="0.15">
      <c r="A374" s="1">
        <v>216052</v>
      </c>
      <c r="B374" s="3" t="s">
        <v>273</v>
      </c>
      <c r="C374" s="11">
        <v>0</v>
      </c>
      <c r="D374" s="11">
        <v>0</v>
      </c>
      <c r="E374" s="11">
        <f t="shared" ref="E374:E380" si="53">SUM(C374:D374)*0.35</f>
        <v>0</v>
      </c>
      <c r="F374" s="11">
        <v>0</v>
      </c>
      <c r="G374" s="11">
        <v>95702</v>
      </c>
      <c r="H374" s="11">
        <f t="shared" si="52"/>
        <v>95702</v>
      </c>
    </row>
    <row r="375" spans="1:8" x14ac:dyDescent="0.15">
      <c r="A375" s="1">
        <v>216074</v>
      </c>
      <c r="B375" s="3" t="s">
        <v>257</v>
      </c>
      <c r="C375" s="11">
        <v>0</v>
      </c>
      <c r="D375" s="11">
        <v>0</v>
      </c>
      <c r="E375" s="11">
        <f t="shared" si="53"/>
        <v>0</v>
      </c>
      <c r="F375" s="11">
        <v>0</v>
      </c>
      <c r="G375" s="11">
        <v>245938</v>
      </c>
      <c r="H375" s="11">
        <f t="shared" si="52"/>
        <v>245938</v>
      </c>
    </row>
    <row r="376" spans="1:8" x14ac:dyDescent="0.15">
      <c r="A376" s="1">
        <v>216043</v>
      </c>
      <c r="B376" s="3" t="s">
        <v>178</v>
      </c>
      <c r="C376" s="11">
        <v>0</v>
      </c>
      <c r="D376" s="11">
        <v>0</v>
      </c>
      <c r="E376" s="11">
        <f t="shared" si="53"/>
        <v>0</v>
      </c>
      <c r="F376" s="11">
        <v>0</v>
      </c>
      <c r="G376" s="11">
        <v>16842</v>
      </c>
      <c r="H376" s="11">
        <f t="shared" si="52"/>
        <v>16842</v>
      </c>
    </row>
    <row r="377" spans="1:8" x14ac:dyDescent="0.15">
      <c r="A377" s="1">
        <v>216099</v>
      </c>
      <c r="B377" s="3" t="s">
        <v>277</v>
      </c>
      <c r="C377" s="11">
        <v>0</v>
      </c>
      <c r="D377" s="11">
        <v>0</v>
      </c>
      <c r="E377" s="11">
        <f t="shared" si="53"/>
        <v>0</v>
      </c>
      <c r="F377" s="11">
        <v>0</v>
      </c>
      <c r="G377" s="11">
        <v>61289</v>
      </c>
      <c r="H377" s="11">
        <f t="shared" si="52"/>
        <v>61289</v>
      </c>
    </row>
    <row r="378" spans="1:8" x14ac:dyDescent="0.15">
      <c r="A378" s="1">
        <v>216100</v>
      </c>
      <c r="B378" s="3" t="s">
        <v>278</v>
      </c>
      <c r="C378" s="11">
        <v>0</v>
      </c>
      <c r="D378" s="11">
        <v>0</v>
      </c>
      <c r="E378" s="11">
        <f t="shared" si="53"/>
        <v>0</v>
      </c>
      <c r="F378" s="11">
        <v>0</v>
      </c>
      <c r="G378" s="11">
        <v>30290</v>
      </c>
      <c r="H378" s="11">
        <f t="shared" si="52"/>
        <v>30290</v>
      </c>
    </row>
    <row r="379" spans="1:8" x14ac:dyDescent="0.15">
      <c r="A379" s="1">
        <v>216106</v>
      </c>
      <c r="B379" s="3" t="s">
        <v>236</v>
      </c>
      <c r="C379" s="11">
        <v>0</v>
      </c>
      <c r="D379" s="11">
        <v>0</v>
      </c>
      <c r="E379" s="11">
        <f t="shared" si="53"/>
        <v>0</v>
      </c>
      <c r="F379" s="11">
        <v>0</v>
      </c>
      <c r="G379" s="11">
        <v>191760</v>
      </c>
      <c r="H379" s="11">
        <f t="shared" si="52"/>
        <v>191760</v>
      </c>
    </row>
    <row r="380" spans="1:8" x14ac:dyDescent="0.15">
      <c r="A380" s="1">
        <v>216111</v>
      </c>
      <c r="B380" s="3" t="s">
        <v>179</v>
      </c>
      <c r="C380" s="11">
        <v>0</v>
      </c>
      <c r="D380" s="11">
        <v>0</v>
      </c>
      <c r="E380" s="11">
        <f t="shared" si="53"/>
        <v>0</v>
      </c>
      <c r="F380" s="11">
        <v>0</v>
      </c>
      <c r="G380" s="11">
        <v>64675</v>
      </c>
      <c r="H380" s="11">
        <f t="shared" si="52"/>
        <v>64675</v>
      </c>
    </row>
    <row r="381" spans="1:8" x14ac:dyDescent="0.15">
      <c r="A381" s="1">
        <v>216424</v>
      </c>
      <c r="B381" s="3" t="s">
        <v>193</v>
      </c>
      <c r="C381" s="11">
        <v>0</v>
      </c>
      <c r="D381" s="11">
        <v>0</v>
      </c>
      <c r="E381" s="11">
        <f t="shared" ref="E381:E394" si="54">SUM(C381:D381)*0.35</f>
        <v>0</v>
      </c>
      <c r="F381" s="11">
        <v>0</v>
      </c>
      <c r="G381" s="11">
        <v>27659</v>
      </c>
      <c r="H381" s="11">
        <f t="shared" si="52"/>
        <v>27659</v>
      </c>
    </row>
    <row r="382" spans="1:8" x14ac:dyDescent="0.15">
      <c r="A382" s="1">
        <v>216425</v>
      </c>
      <c r="B382" s="3" t="s">
        <v>180</v>
      </c>
      <c r="C382" s="11">
        <v>0</v>
      </c>
      <c r="D382" s="11">
        <v>0</v>
      </c>
      <c r="E382" s="11">
        <f t="shared" si="54"/>
        <v>0</v>
      </c>
      <c r="F382" s="11">
        <v>0</v>
      </c>
      <c r="G382" s="11">
        <v>18684</v>
      </c>
      <c r="H382" s="11">
        <f t="shared" si="52"/>
        <v>18684</v>
      </c>
    </row>
    <row r="383" spans="1:8" x14ac:dyDescent="0.15">
      <c r="A383" s="1">
        <v>216426</v>
      </c>
      <c r="B383" s="3" t="s">
        <v>181</v>
      </c>
      <c r="C383" s="11">
        <v>0</v>
      </c>
      <c r="D383" s="11">
        <v>0</v>
      </c>
      <c r="E383" s="11">
        <f t="shared" si="54"/>
        <v>0</v>
      </c>
      <c r="F383" s="11">
        <v>0</v>
      </c>
      <c r="G383" s="11">
        <v>249095.51</v>
      </c>
      <c r="H383" s="11">
        <f t="shared" si="52"/>
        <v>249095.51</v>
      </c>
    </row>
    <row r="384" spans="1:8" x14ac:dyDescent="0.15">
      <c r="A384" s="1">
        <v>216431</v>
      </c>
      <c r="B384" s="3" t="s">
        <v>177</v>
      </c>
      <c r="C384" s="11">
        <v>0</v>
      </c>
      <c r="D384" s="11">
        <v>0</v>
      </c>
      <c r="E384" s="11">
        <f t="shared" si="54"/>
        <v>0</v>
      </c>
      <c r="F384" s="11">
        <v>0</v>
      </c>
      <c r="G384" s="11">
        <v>72985</v>
      </c>
      <c r="H384" s="11">
        <f t="shared" si="52"/>
        <v>72985</v>
      </c>
    </row>
    <row r="385" spans="1:8" x14ac:dyDescent="0.15">
      <c r="A385" s="1">
        <v>216432</v>
      </c>
      <c r="B385" s="3" t="s">
        <v>224</v>
      </c>
      <c r="C385" s="11">
        <v>0</v>
      </c>
      <c r="D385" s="11">
        <v>0</v>
      </c>
      <c r="E385" s="11">
        <f t="shared" si="54"/>
        <v>0</v>
      </c>
      <c r="F385" s="11">
        <v>0</v>
      </c>
      <c r="G385" s="11">
        <v>8000</v>
      </c>
      <c r="H385" s="11">
        <f t="shared" si="52"/>
        <v>8000</v>
      </c>
    </row>
    <row r="386" spans="1:8" x14ac:dyDescent="0.15">
      <c r="A386" s="1">
        <v>216433</v>
      </c>
      <c r="B386" s="3" t="s">
        <v>192</v>
      </c>
      <c r="C386" s="11">
        <v>0</v>
      </c>
      <c r="D386" s="11">
        <v>0</v>
      </c>
      <c r="E386" s="11">
        <f t="shared" si="54"/>
        <v>0</v>
      </c>
      <c r="F386" s="11">
        <v>0</v>
      </c>
      <c r="G386" s="11">
        <v>200000</v>
      </c>
      <c r="H386" s="11">
        <f t="shared" si="52"/>
        <v>200000</v>
      </c>
    </row>
    <row r="387" spans="1:8" x14ac:dyDescent="0.15">
      <c r="A387" s="1">
        <v>216435</v>
      </c>
      <c r="B387" s="3" t="s">
        <v>364</v>
      </c>
      <c r="C387" s="11">
        <v>0</v>
      </c>
      <c r="D387" s="11">
        <v>0</v>
      </c>
      <c r="E387" s="11">
        <f t="shared" si="54"/>
        <v>0</v>
      </c>
      <c r="F387" s="11">
        <v>0</v>
      </c>
      <c r="G387" s="11">
        <v>28800</v>
      </c>
      <c r="H387" s="11">
        <f t="shared" si="52"/>
        <v>28800</v>
      </c>
    </row>
    <row r="388" spans="1:8" x14ac:dyDescent="0.15">
      <c r="A388" s="1">
        <v>216437</v>
      </c>
      <c r="B388" s="3" t="s">
        <v>226</v>
      </c>
      <c r="C388" s="11">
        <v>0</v>
      </c>
      <c r="D388" s="11">
        <v>0</v>
      </c>
      <c r="E388" s="11">
        <f t="shared" si="54"/>
        <v>0</v>
      </c>
      <c r="F388" s="11">
        <v>0</v>
      </c>
      <c r="G388" s="11">
        <v>48504</v>
      </c>
      <c r="H388" s="11">
        <f t="shared" si="52"/>
        <v>48504</v>
      </c>
    </row>
    <row r="389" spans="1:8" x14ac:dyDescent="0.15">
      <c r="A389" s="1">
        <v>216438</v>
      </c>
      <c r="B389" s="3" t="s">
        <v>227</v>
      </c>
      <c r="C389" s="11">
        <v>0</v>
      </c>
      <c r="D389" s="11">
        <v>0</v>
      </c>
      <c r="E389" s="11">
        <f t="shared" si="54"/>
        <v>0</v>
      </c>
      <c r="F389" s="11">
        <v>0</v>
      </c>
      <c r="G389" s="11">
        <v>9675</v>
      </c>
      <c r="H389" s="11">
        <f t="shared" si="52"/>
        <v>9675</v>
      </c>
    </row>
    <row r="390" spans="1:8" x14ac:dyDescent="0.15">
      <c r="A390" s="1">
        <v>216440</v>
      </c>
      <c r="B390" s="3" t="s">
        <v>326</v>
      </c>
      <c r="C390" s="11">
        <v>0</v>
      </c>
      <c r="D390" s="11">
        <v>0</v>
      </c>
      <c r="E390" s="11">
        <f t="shared" si="54"/>
        <v>0</v>
      </c>
      <c r="F390" s="11">
        <v>0</v>
      </c>
      <c r="G390" s="11">
        <v>10000</v>
      </c>
      <c r="H390" s="11">
        <f t="shared" si="52"/>
        <v>10000</v>
      </c>
    </row>
    <row r="391" spans="1:8" x14ac:dyDescent="0.15">
      <c r="A391" s="1">
        <v>216441</v>
      </c>
      <c r="B391" s="3" t="s">
        <v>327</v>
      </c>
      <c r="C391" s="11">
        <v>0</v>
      </c>
      <c r="D391" s="11">
        <v>0</v>
      </c>
      <c r="E391" s="11">
        <f t="shared" si="54"/>
        <v>0</v>
      </c>
      <c r="F391" s="11">
        <v>0</v>
      </c>
      <c r="G391" s="11">
        <v>62194</v>
      </c>
      <c r="H391" s="11">
        <f t="shared" si="52"/>
        <v>62194</v>
      </c>
    </row>
    <row r="392" spans="1:8" x14ac:dyDescent="0.15">
      <c r="A392" s="1">
        <v>216444</v>
      </c>
      <c r="B392" s="3" t="s">
        <v>339</v>
      </c>
      <c r="C392" s="11">
        <v>0</v>
      </c>
      <c r="D392" s="11">
        <v>0</v>
      </c>
      <c r="E392" s="11">
        <f t="shared" si="54"/>
        <v>0</v>
      </c>
      <c r="F392" s="11">
        <v>0</v>
      </c>
      <c r="G392" s="11">
        <v>138725</v>
      </c>
      <c r="H392" s="11">
        <f t="shared" si="52"/>
        <v>138725</v>
      </c>
    </row>
    <row r="393" spans="1:8" x14ac:dyDescent="0.15">
      <c r="A393" s="1">
        <v>216445</v>
      </c>
      <c r="B393" s="3" t="s">
        <v>340</v>
      </c>
      <c r="C393" s="11">
        <v>0</v>
      </c>
      <c r="D393" s="11">
        <v>0</v>
      </c>
      <c r="E393" s="11">
        <f t="shared" si="54"/>
        <v>0</v>
      </c>
      <c r="F393" s="11">
        <v>0</v>
      </c>
      <c r="G393" s="11">
        <v>5854</v>
      </c>
      <c r="H393" s="11">
        <f t="shared" si="52"/>
        <v>5854</v>
      </c>
    </row>
    <row r="394" spans="1:8" x14ac:dyDescent="0.15">
      <c r="A394" s="1">
        <v>216446</v>
      </c>
      <c r="B394" s="3" t="s">
        <v>341</v>
      </c>
      <c r="C394" s="11">
        <v>0</v>
      </c>
      <c r="D394" s="11">
        <v>0</v>
      </c>
      <c r="E394" s="11">
        <f t="shared" si="54"/>
        <v>0</v>
      </c>
      <c r="F394" s="11">
        <v>0</v>
      </c>
      <c r="G394" s="11">
        <v>598983</v>
      </c>
      <c r="H394" s="11">
        <f t="shared" si="52"/>
        <v>598983</v>
      </c>
    </row>
    <row r="395" spans="1:8" x14ac:dyDescent="0.15">
      <c r="A395" s="1">
        <v>215184</v>
      </c>
      <c r="B395" s="3" t="s">
        <v>182</v>
      </c>
      <c r="C395" s="11">
        <v>24859</v>
      </c>
      <c r="D395" s="11">
        <v>0</v>
      </c>
      <c r="E395" s="11">
        <f t="shared" ref="E395:E404" si="55">SUM(C395:D395)*0.35</f>
        <v>8700.65</v>
      </c>
      <c r="F395" s="11">
        <v>0</v>
      </c>
      <c r="G395" s="11">
        <v>0</v>
      </c>
      <c r="H395" s="11">
        <f t="shared" si="52"/>
        <v>33559.65</v>
      </c>
    </row>
    <row r="396" spans="1:8" x14ac:dyDescent="0.15">
      <c r="A396" s="1">
        <v>215194</v>
      </c>
      <c r="B396" s="3" t="s">
        <v>183</v>
      </c>
      <c r="C396" s="11">
        <v>625235</v>
      </c>
      <c r="D396" s="11">
        <v>22009</v>
      </c>
      <c r="E396" s="11">
        <f t="shared" si="55"/>
        <v>226535.4</v>
      </c>
      <c r="F396" s="11">
        <v>0</v>
      </c>
      <c r="G396" s="11">
        <v>0</v>
      </c>
      <c r="H396" s="11">
        <f t="shared" si="52"/>
        <v>873779.4</v>
      </c>
    </row>
    <row r="397" spans="1:8" x14ac:dyDescent="0.15">
      <c r="A397" s="1">
        <v>215193</v>
      </c>
      <c r="B397" s="3" t="s">
        <v>184</v>
      </c>
      <c r="C397" s="11">
        <v>39271</v>
      </c>
      <c r="D397" s="8">
        <v>11005</v>
      </c>
      <c r="E397" s="8">
        <f t="shared" si="55"/>
        <v>17596.599999999999</v>
      </c>
      <c r="F397" s="11">
        <v>0</v>
      </c>
      <c r="G397" s="11">
        <v>0</v>
      </c>
      <c r="H397" s="11">
        <f t="shared" si="52"/>
        <v>67872.600000000006</v>
      </c>
    </row>
    <row r="398" spans="1:8" x14ac:dyDescent="0.15">
      <c r="A398" s="1">
        <v>215192</v>
      </c>
      <c r="B398" s="3" t="s">
        <v>348</v>
      </c>
      <c r="C398" s="11">
        <v>106812</v>
      </c>
      <c r="D398" s="8">
        <v>55054</v>
      </c>
      <c r="E398" s="8">
        <f t="shared" si="55"/>
        <v>56653.1</v>
      </c>
      <c r="F398" s="11">
        <v>0</v>
      </c>
      <c r="G398" s="11">
        <v>0</v>
      </c>
      <c r="H398" s="11">
        <f t="shared" si="52"/>
        <v>218519.1</v>
      </c>
    </row>
    <row r="399" spans="1:8" x14ac:dyDescent="0.15">
      <c r="A399" s="1">
        <v>215192</v>
      </c>
      <c r="B399" s="3" t="s">
        <v>347</v>
      </c>
      <c r="C399" s="11">
        <v>100000</v>
      </c>
      <c r="D399" s="8">
        <v>0</v>
      </c>
      <c r="E399" s="8">
        <f t="shared" si="55"/>
        <v>35000</v>
      </c>
      <c r="F399" s="11">
        <v>0</v>
      </c>
      <c r="G399" s="11">
        <v>0</v>
      </c>
      <c r="H399" s="11">
        <f t="shared" si="52"/>
        <v>135000</v>
      </c>
    </row>
    <row r="400" spans="1:8" x14ac:dyDescent="0.15">
      <c r="A400" s="1">
        <v>215191</v>
      </c>
      <c r="B400" s="3" t="s">
        <v>323</v>
      </c>
      <c r="C400" s="11">
        <v>0</v>
      </c>
      <c r="D400" s="8">
        <v>15966</v>
      </c>
      <c r="E400" s="8">
        <f t="shared" si="55"/>
        <v>5588.0999999999995</v>
      </c>
      <c r="F400" s="11">
        <v>0</v>
      </c>
      <c r="G400" s="11">
        <v>0</v>
      </c>
      <c r="H400" s="11">
        <f t="shared" si="52"/>
        <v>21554.1</v>
      </c>
    </row>
    <row r="401" spans="1:10" x14ac:dyDescent="0.15">
      <c r="A401" s="1">
        <v>215190</v>
      </c>
      <c r="B401" s="3" t="s">
        <v>324</v>
      </c>
      <c r="C401" s="11">
        <v>0</v>
      </c>
      <c r="D401" s="8">
        <v>6057</v>
      </c>
      <c r="E401" s="8">
        <f t="shared" si="55"/>
        <v>2119.9499999999998</v>
      </c>
      <c r="F401" s="11">
        <v>0</v>
      </c>
      <c r="G401" s="11">
        <v>0</v>
      </c>
      <c r="H401" s="11">
        <f t="shared" si="52"/>
        <v>8176.95</v>
      </c>
    </row>
    <row r="402" spans="1:10" x14ac:dyDescent="0.15">
      <c r="A402" s="1">
        <v>215189</v>
      </c>
      <c r="B402" s="3" t="s">
        <v>378</v>
      </c>
      <c r="C402" s="11">
        <f>25566+614+50000+1200</f>
        <v>77380</v>
      </c>
      <c r="D402" s="11">
        <v>51125</v>
      </c>
      <c r="E402" s="11">
        <f t="shared" si="55"/>
        <v>44976.75</v>
      </c>
      <c r="F402" s="11">
        <v>0</v>
      </c>
      <c r="G402" s="11">
        <v>0</v>
      </c>
      <c r="H402" s="11">
        <f t="shared" si="52"/>
        <v>173481.75</v>
      </c>
    </row>
    <row r="403" spans="1:10" x14ac:dyDescent="0.15">
      <c r="A403" s="1">
        <v>215188</v>
      </c>
      <c r="B403" s="3" t="s">
        <v>362</v>
      </c>
      <c r="C403" s="11">
        <v>13005</v>
      </c>
      <c r="D403" s="11">
        <v>0</v>
      </c>
      <c r="E403" s="11">
        <f t="shared" si="55"/>
        <v>4551.75</v>
      </c>
      <c r="F403" s="11">
        <v>0</v>
      </c>
      <c r="G403" s="11">
        <v>0</v>
      </c>
      <c r="H403" s="11">
        <f t="shared" ref="H403:H413" si="56">+C403+D403+E403+F403+G403</f>
        <v>17556.75</v>
      </c>
    </row>
    <row r="404" spans="1:10" x14ac:dyDescent="0.15">
      <c r="A404" s="1">
        <v>215225</v>
      </c>
      <c r="B404" s="3" t="s">
        <v>377</v>
      </c>
      <c r="C404" s="11">
        <f>628686+57475+102738+7076+20331</f>
        <v>816306</v>
      </c>
      <c r="D404" s="11">
        <f>24806+334967.8</f>
        <v>359773.8</v>
      </c>
      <c r="E404" s="11">
        <f t="shared" si="55"/>
        <v>411627.93</v>
      </c>
      <c r="F404" s="11">
        <v>0</v>
      </c>
      <c r="G404" s="11">
        <v>0</v>
      </c>
      <c r="H404" s="11">
        <f t="shared" si="56"/>
        <v>1587707.73</v>
      </c>
    </row>
    <row r="405" spans="1:10" x14ac:dyDescent="0.15">
      <c r="A405" s="1">
        <v>215196</v>
      </c>
      <c r="B405" s="3" t="s">
        <v>185</v>
      </c>
      <c r="C405" s="11">
        <v>0</v>
      </c>
      <c r="D405" s="11">
        <v>0</v>
      </c>
      <c r="E405" s="11">
        <f t="shared" ref="E405:E409" si="57">SUM(C405:D405)*0.35</f>
        <v>0</v>
      </c>
      <c r="F405" s="11">
        <f>1155000-190000-100000-10000-10000-20000</f>
        <v>825000</v>
      </c>
      <c r="G405" s="11">
        <v>0</v>
      </c>
      <c r="H405" s="11">
        <f t="shared" si="56"/>
        <v>825000</v>
      </c>
    </row>
    <row r="406" spans="1:10" x14ac:dyDescent="0.15">
      <c r="A406" s="1">
        <v>215077</v>
      </c>
      <c r="B406" s="3" t="s">
        <v>258</v>
      </c>
      <c r="C406" s="11">
        <v>0</v>
      </c>
      <c r="D406" s="11">
        <v>0</v>
      </c>
      <c r="E406" s="11">
        <f t="shared" si="57"/>
        <v>0</v>
      </c>
      <c r="F406" s="11">
        <v>0</v>
      </c>
      <c r="G406" s="11">
        <v>55000</v>
      </c>
      <c r="H406" s="11">
        <f t="shared" si="56"/>
        <v>55000</v>
      </c>
    </row>
    <row r="407" spans="1:10" x14ac:dyDescent="0.15">
      <c r="A407" s="1">
        <v>215075</v>
      </c>
      <c r="B407" s="3" t="s">
        <v>259</v>
      </c>
      <c r="C407" s="11">
        <v>0</v>
      </c>
      <c r="D407" s="11">
        <v>0</v>
      </c>
      <c r="E407" s="11">
        <f t="shared" si="57"/>
        <v>0</v>
      </c>
      <c r="F407" s="11">
        <v>0</v>
      </c>
      <c r="G407" s="11">
        <v>320000</v>
      </c>
      <c r="H407" s="11">
        <f t="shared" si="56"/>
        <v>320000</v>
      </c>
    </row>
    <row r="408" spans="1:10" x14ac:dyDescent="0.15">
      <c r="A408" s="1">
        <v>216001</v>
      </c>
      <c r="B408" s="3" t="s">
        <v>260</v>
      </c>
      <c r="C408" s="11">
        <v>0</v>
      </c>
      <c r="D408" s="11">
        <v>0</v>
      </c>
      <c r="E408" s="11">
        <f t="shared" si="57"/>
        <v>0</v>
      </c>
      <c r="F408" s="11">
        <v>0</v>
      </c>
      <c r="G408" s="11">
        <v>20000</v>
      </c>
      <c r="H408" s="11">
        <f t="shared" si="56"/>
        <v>20000</v>
      </c>
    </row>
    <row r="409" spans="1:10" x14ac:dyDescent="0.15">
      <c r="A409" s="1">
        <v>215195</v>
      </c>
      <c r="B409" s="3" t="s">
        <v>261</v>
      </c>
      <c r="C409" s="11">
        <v>0</v>
      </c>
      <c r="D409" s="11">
        <v>0</v>
      </c>
      <c r="E409" s="11">
        <f t="shared" si="57"/>
        <v>0</v>
      </c>
      <c r="F409" s="11">
        <v>0</v>
      </c>
      <c r="G409" s="11">
        <v>537547</v>
      </c>
      <c r="H409" s="11">
        <f t="shared" si="56"/>
        <v>537547</v>
      </c>
    </row>
    <row r="410" spans="1:10" x14ac:dyDescent="0.15">
      <c r="A410" s="1">
        <v>230001</v>
      </c>
      <c r="B410" s="3" t="s">
        <v>353</v>
      </c>
      <c r="C410" s="11">
        <f>650000-550000</f>
        <v>100000</v>
      </c>
      <c r="D410" s="11">
        <v>0</v>
      </c>
      <c r="E410" s="11">
        <f>SUM(C410:D410)*0.35</f>
        <v>35000</v>
      </c>
      <c r="F410" s="11">
        <v>0</v>
      </c>
      <c r="G410" s="11">
        <v>18886</v>
      </c>
      <c r="H410" s="8">
        <f t="shared" si="56"/>
        <v>153886</v>
      </c>
    </row>
    <row r="411" spans="1:10" x14ac:dyDescent="0.15">
      <c r="A411" s="1">
        <v>230001</v>
      </c>
      <c r="B411" s="3" t="s">
        <v>353</v>
      </c>
      <c r="C411" s="11">
        <f>1202687+21256.21</f>
        <v>1223943.21</v>
      </c>
      <c r="D411" s="11">
        <v>0</v>
      </c>
      <c r="E411" s="11">
        <f>SUM(C411:D411)*0.35</f>
        <v>428380.12349999999</v>
      </c>
      <c r="F411" s="11">
        <v>0</v>
      </c>
      <c r="G411" s="11">
        <v>0</v>
      </c>
      <c r="H411" s="8">
        <f t="shared" si="56"/>
        <v>1652323.3334999999</v>
      </c>
    </row>
    <row r="412" spans="1:10" x14ac:dyDescent="0.15">
      <c r="A412" s="1">
        <v>230005</v>
      </c>
      <c r="B412" s="3" t="s">
        <v>354</v>
      </c>
      <c r="C412" s="11">
        <v>0</v>
      </c>
      <c r="D412" s="11">
        <v>0</v>
      </c>
      <c r="E412" s="11">
        <f>SUM(C412:D412)*0.35</f>
        <v>0</v>
      </c>
      <c r="F412" s="11">
        <v>0</v>
      </c>
      <c r="G412" s="11">
        <v>994448.17</v>
      </c>
      <c r="H412" s="11">
        <f t="shared" si="56"/>
        <v>994448.17</v>
      </c>
    </row>
    <row r="413" spans="1:10" x14ac:dyDescent="0.15">
      <c r="A413" s="1">
        <v>215200</v>
      </c>
      <c r="B413" s="3" t="s">
        <v>379</v>
      </c>
      <c r="C413" s="11">
        <v>0</v>
      </c>
      <c r="D413" s="11">
        <v>0</v>
      </c>
      <c r="E413" s="11">
        <v>744985</v>
      </c>
      <c r="F413" s="11">
        <v>0</v>
      </c>
      <c r="G413" s="11">
        <v>0</v>
      </c>
      <c r="H413" s="11">
        <f t="shared" si="56"/>
        <v>744985</v>
      </c>
    </row>
    <row r="414" spans="1:10" x14ac:dyDescent="0.15">
      <c r="C414" s="8"/>
      <c r="D414" s="11"/>
      <c r="E414" s="11"/>
      <c r="F414" s="11"/>
      <c r="G414" s="11"/>
      <c r="H414" s="11"/>
    </row>
    <row r="415" spans="1:10" x14ac:dyDescent="0.15">
      <c r="B415" s="3" t="s">
        <v>13</v>
      </c>
      <c r="C415" s="12">
        <f t="shared" ref="C415:H415" si="58">SUM(C339:C414)</f>
        <v>3590699.21</v>
      </c>
      <c r="D415" s="12">
        <f t="shared" si="58"/>
        <v>520989.8</v>
      </c>
      <c r="E415" s="12">
        <f t="shared" si="58"/>
        <v>2119105.3535000002</v>
      </c>
      <c r="F415" s="12">
        <f t="shared" si="58"/>
        <v>825000</v>
      </c>
      <c r="G415" s="12">
        <f t="shared" si="58"/>
        <v>10788271.060000001</v>
      </c>
      <c r="H415" s="12">
        <f t="shared" si="58"/>
        <v>17844065.423500001</v>
      </c>
    </row>
    <row r="416" spans="1:10" x14ac:dyDescent="0.15">
      <c r="C416" s="11"/>
      <c r="D416" s="11"/>
      <c r="E416" s="11"/>
      <c r="F416" s="11"/>
      <c r="G416" s="11"/>
      <c r="H416" s="11"/>
      <c r="J416" s="11"/>
    </row>
    <row r="417" spans="2:8" ht="14" thickBot="1" x14ac:dyDescent="0.2">
      <c r="B417" s="3" t="s">
        <v>358</v>
      </c>
      <c r="C417" s="21">
        <f t="shared" ref="C417:H417" si="59">+C26+C225+C317+C242+C199+C336+C272+C292+C415</f>
        <v>42386304.950000003</v>
      </c>
      <c r="D417" s="21">
        <f t="shared" si="59"/>
        <v>11748518.510000002</v>
      </c>
      <c r="E417" s="21">
        <f t="shared" si="59"/>
        <v>19627202.411000002</v>
      </c>
      <c r="F417" s="21">
        <f t="shared" si="59"/>
        <v>1155000</v>
      </c>
      <c r="G417" s="21">
        <f t="shared" si="59"/>
        <v>17976102.600000001</v>
      </c>
      <c r="H417" s="21">
        <f t="shared" si="59"/>
        <v>92893128.470999986</v>
      </c>
    </row>
    <row r="418" spans="2:8" ht="14" thickTop="1" x14ac:dyDescent="0.15">
      <c r="B418" s="1"/>
      <c r="C418" s="10"/>
      <c r="D418" s="15"/>
    </row>
    <row r="419" spans="2:8" x14ac:dyDescent="0.15">
      <c r="B419" s="1"/>
    </row>
    <row r="420" spans="2:8" x14ac:dyDescent="0.15">
      <c r="B420" s="1"/>
    </row>
    <row r="421" spans="2:8" x14ac:dyDescent="0.15">
      <c r="B421" s="1"/>
    </row>
    <row r="422" spans="2:8" x14ac:dyDescent="0.15">
      <c r="G422" s="10"/>
    </row>
    <row r="423" spans="2:8" x14ac:dyDescent="0.15">
      <c r="G423" s="10"/>
    </row>
  </sheetData>
  <mergeCells count="3">
    <mergeCell ref="A1:H1"/>
    <mergeCell ref="A2:H2"/>
    <mergeCell ref="A3:H3"/>
  </mergeCells>
  <pageMargins left="0.32" right="0.75" top="0.26" bottom="0.39" header="0" footer="0"/>
  <pageSetup scale="49" fitToHeight="7" orientation="landscape" r:id="rId1"/>
  <headerFooter alignWithMargins="0">
    <oddFooter>&amp;L&amp;D&amp;R&amp;F</oddFooter>
  </headerFooter>
  <rowBreaks count="3" manualBreakCount="3">
    <brk id="107" max="10" man="1"/>
    <brk id="182" max="10" man="1"/>
    <brk id="293" max="10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ORG</vt:lpstr>
      <vt:lpstr>ORG!Print_Area</vt:lpstr>
      <vt:lpstr>ORG!Print_Titles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Total FY96 M&amp;E Budget</dc:title>
  <dc:creator>C K Kwai</dc:creator>
  <cp:lastModifiedBy>Microsoft Office User</cp:lastModifiedBy>
  <cp:lastPrinted>2020-10-29T15:56:58Z</cp:lastPrinted>
  <dcterms:created xsi:type="dcterms:W3CDTF">1998-10-16T18:20:16Z</dcterms:created>
  <dcterms:modified xsi:type="dcterms:W3CDTF">2020-10-29T15:57:48Z</dcterms:modified>
</cp:coreProperties>
</file>