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scal_Affairs\Active Fiscal Affairs\General Fund Budget\FY22\"/>
    </mc:Choice>
  </mc:AlternateContent>
  <xr:revisionPtr revIDLastSave="0" documentId="13_ncr:1_{12A21855-6A92-4FB6-ADDC-6AF60AB26B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RG" sheetId="7" r:id="rId1"/>
  </sheets>
  <definedNames>
    <definedName name="_xlnm.Print_Area" localSheetId="0">ORG!$A$2:$H$408</definedName>
    <definedName name="_xlnm.Print_Titles" localSheetId="0">ORG!$1:$5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3" i="7" l="1"/>
  <c r="C168" i="7" l="1"/>
  <c r="C88" i="7"/>
  <c r="C94" i="7"/>
  <c r="C215" i="7" l="1"/>
  <c r="C253" i="7" l="1"/>
  <c r="D261" i="7" l="1"/>
  <c r="D308" i="7" l="1"/>
  <c r="E192" i="7" l="1"/>
  <c r="H192" i="7" s="1"/>
  <c r="C388" i="7" l="1"/>
  <c r="C386" i="7" l="1"/>
  <c r="C335" i="7" l="1"/>
  <c r="C93" i="7" l="1"/>
  <c r="C90" i="7"/>
  <c r="C175" i="7"/>
  <c r="C95" i="7" l="1"/>
  <c r="C153" i="7"/>
  <c r="C41" i="7" l="1"/>
  <c r="C163" i="7"/>
  <c r="E249" i="7" l="1"/>
  <c r="H249" i="7" l="1"/>
  <c r="F36" i="7" l="1"/>
  <c r="C20" i="7" l="1"/>
  <c r="E273" i="7" l="1"/>
  <c r="H273" i="7" l="1"/>
  <c r="E270" i="7"/>
  <c r="H270" i="7" l="1"/>
  <c r="C74" i="7" l="1"/>
  <c r="E378" i="7" l="1"/>
  <c r="H378" i="7" l="1"/>
  <c r="E15" i="7"/>
  <c r="H15" i="7" l="1"/>
  <c r="E345" i="7" l="1"/>
  <c r="H345" i="7" s="1"/>
  <c r="D51" i="7" l="1"/>
  <c r="E338" i="7" l="1"/>
  <c r="H338" i="7" l="1"/>
  <c r="E396" i="7" l="1"/>
  <c r="E389" i="7"/>
  <c r="E390" i="7"/>
  <c r="E391" i="7"/>
  <c r="E392" i="7"/>
  <c r="E393" i="7"/>
  <c r="E387" i="7"/>
  <c r="E383" i="7"/>
  <c r="E379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63" i="7"/>
  <c r="E362" i="7"/>
  <c r="E361" i="7"/>
  <c r="E360" i="7"/>
  <c r="E359" i="7"/>
  <c r="E358" i="7"/>
  <c r="E357" i="7"/>
  <c r="E346" i="7"/>
  <c r="E347" i="7"/>
  <c r="E348" i="7"/>
  <c r="E349" i="7"/>
  <c r="E350" i="7"/>
  <c r="E351" i="7"/>
  <c r="E352" i="7"/>
  <c r="E353" i="7"/>
  <c r="E354" i="7"/>
  <c r="E355" i="7"/>
  <c r="E356" i="7"/>
  <c r="E344" i="7"/>
  <c r="E337" i="7"/>
  <c r="E339" i="7"/>
  <c r="E340" i="7"/>
  <c r="E341" i="7"/>
  <c r="E342" i="7"/>
  <c r="E343" i="7"/>
  <c r="E336" i="7"/>
  <c r="E334" i="7"/>
  <c r="E333" i="7"/>
  <c r="E332" i="7"/>
  <c r="E331" i="7"/>
  <c r="E330" i="7"/>
  <c r="E329" i="7"/>
  <c r="E325" i="7"/>
  <c r="E324" i="7"/>
  <c r="E335" i="7"/>
  <c r="E323" i="7"/>
  <c r="E305" i="7"/>
  <c r="E306" i="7"/>
  <c r="E307" i="7"/>
  <c r="E309" i="7"/>
  <c r="E310" i="7"/>
  <c r="E311" i="7"/>
  <c r="E312" i="7"/>
  <c r="E313" i="7"/>
  <c r="E314" i="7"/>
  <c r="E315" i="7"/>
  <c r="E316" i="7"/>
  <c r="E317" i="7"/>
  <c r="E318" i="7"/>
  <c r="E304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279" i="7"/>
  <c r="E260" i="7"/>
  <c r="E262" i="7"/>
  <c r="E263" i="7"/>
  <c r="E264" i="7"/>
  <c r="E265" i="7"/>
  <c r="E266" i="7"/>
  <c r="E267" i="7"/>
  <c r="E268" i="7"/>
  <c r="E269" i="7"/>
  <c r="E271" i="7"/>
  <c r="E272" i="7"/>
  <c r="E274" i="7"/>
  <c r="E259" i="7"/>
  <c r="E232" i="7"/>
  <c r="E233" i="7"/>
  <c r="E234" i="7"/>
  <c r="E235" i="7"/>
  <c r="E236" i="7"/>
  <c r="E237" i="7"/>
  <c r="E238" i="7"/>
  <c r="E239" i="7"/>
  <c r="E328" i="7"/>
  <c r="E240" i="7"/>
  <c r="E241" i="7"/>
  <c r="E242" i="7"/>
  <c r="E243" i="7"/>
  <c r="E244" i="7"/>
  <c r="E245" i="7"/>
  <c r="E246" i="7"/>
  <c r="E247" i="7"/>
  <c r="E248" i="7"/>
  <c r="E250" i="7"/>
  <c r="E251" i="7"/>
  <c r="E252" i="7"/>
  <c r="E253" i="7"/>
  <c r="E254" i="7"/>
  <c r="E230" i="7"/>
  <c r="E216" i="7"/>
  <c r="E217" i="7"/>
  <c r="E218" i="7"/>
  <c r="E219" i="7"/>
  <c r="E220" i="7"/>
  <c r="E221" i="7"/>
  <c r="E222" i="7"/>
  <c r="E326" i="7"/>
  <c r="E327" i="7"/>
  <c r="E223" i="7"/>
  <c r="E224" i="7"/>
  <c r="E225" i="7"/>
  <c r="E214" i="7"/>
  <c r="E193" i="7"/>
  <c r="E195" i="7"/>
  <c r="E196" i="7"/>
  <c r="E197" i="7"/>
  <c r="E198" i="7"/>
  <c r="E199" i="7"/>
  <c r="E200" i="7"/>
  <c r="E202" i="7"/>
  <c r="E203" i="7"/>
  <c r="E204" i="7"/>
  <c r="E205" i="7"/>
  <c r="E206" i="7"/>
  <c r="E207" i="7"/>
  <c r="E208" i="7"/>
  <c r="E209" i="7"/>
  <c r="E177" i="7"/>
  <c r="E178" i="7"/>
  <c r="E179" i="7"/>
  <c r="E180" i="7"/>
  <c r="E181" i="7"/>
  <c r="E182" i="7"/>
  <c r="E184" i="7"/>
  <c r="E185" i="7"/>
  <c r="E164" i="7"/>
  <c r="E165" i="7"/>
  <c r="E166" i="7"/>
  <c r="E167" i="7"/>
  <c r="E168" i="7"/>
  <c r="E169" i="7"/>
  <c r="E170" i="7"/>
  <c r="E162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4" i="7"/>
  <c r="E155" i="7"/>
  <c r="E156" i="7"/>
  <c r="E157" i="7"/>
  <c r="E126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03" i="7"/>
  <c r="E89" i="7"/>
  <c r="E90" i="7"/>
  <c r="E91" i="7"/>
  <c r="E92" i="7"/>
  <c r="E93" i="7"/>
  <c r="E96" i="7"/>
  <c r="E97" i="7"/>
  <c r="E98" i="7"/>
  <c r="E88" i="7"/>
  <c r="E81" i="7"/>
  <c r="E83" i="7"/>
  <c r="E80" i="7"/>
  <c r="E75" i="7"/>
  <c r="E73" i="7"/>
  <c r="E63" i="7"/>
  <c r="E64" i="7"/>
  <c r="E65" i="7"/>
  <c r="E66" i="7"/>
  <c r="E67" i="7"/>
  <c r="E61" i="7"/>
  <c r="E54" i="7"/>
  <c r="E5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2" i="7"/>
  <c r="E43" i="7"/>
  <c r="E44" i="7"/>
  <c r="E46" i="7"/>
  <c r="E47" i="7"/>
  <c r="E48" i="7"/>
  <c r="E49" i="7"/>
  <c r="E26" i="7"/>
  <c r="E9" i="7"/>
  <c r="E10" i="7"/>
  <c r="E11" i="7"/>
  <c r="E12" i="7"/>
  <c r="E13" i="7"/>
  <c r="E14" i="7"/>
  <c r="E16" i="7"/>
  <c r="E17" i="7"/>
  <c r="E18" i="7"/>
  <c r="E19" i="7"/>
  <c r="E21" i="7"/>
  <c r="E8" i="7"/>
  <c r="E201" i="7" l="1"/>
  <c r="E194" i="7"/>
  <c r="E388" i="7" l="1"/>
  <c r="E280" i="7" l="1"/>
  <c r="E261" i="7" l="1"/>
  <c r="E308" i="7" l="1"/>
  <c r="E231" i="7" l="1"/>
  <c r="E68" i="7" l="1"/>
  <c r="E62" i="7"/>
  <c r="E41" i="7" l="1"/>
  <c r="E183" i="7" l="1"/>
  <c r="E176" i="7" l="1"/>
  <c r="E55" i="7" l="1"/>
  <c r="E395" i="7" l="1"/>
  <c r="D58" i="7" l="1"/>
  <c r="F58" i="7"/>
  <c r="C58" i="7"/>
  <c r="E82" i="7" l="1"/>
  <c r="E215" i="7"/>
  <c r="E153" i="7" l="1"/>
  <c r="E74" i="7" l="1"/>
  <c r="E163" i="7" l="1"/>
  <c r="E386" i="7" l="1"/>
  <c r="E175" i="7" l="1"/>
  <c r="E94" i="7" l="1"/>
  <c r="E95" i="7" l="1"/>
  <c r="H383" i="7" l="1"/>
  <c r="H341" i="7" l="1"/>
  <c r="H240" i="7" l="1"/>
  <c r="F389" i="7" l="1"/>
  <c r="F399" i="7" s="1"/>
  <c r="H376" i="7" l="1"/>
  <c r="H375" i="7"/>
  <c r="H377" i="7"/>
  <c r="H397" i="7" l="1"/>
  <c r="E385" i="7"/>
  <c r="E384" i="7"/>
  <c r="E382" i="7"/>
  <c r="E381" i="7"/>
  <c r="E380" i="7"/>
  <c r="D227" i="7"/>
  <c r="D77" i="7"/>
  <c r="F77" i="7"/>
  <c r="F320" i="7"/>
  <c r="C320" i="7"/>
  <c r="D320" i="7"/>
  <c r="F301" i="7"/>
  <c r="D301" i="7"/>
  <c r="C301" i="7"/>
  <c r="F276" i="7"/>
  <c r="C276" i="7"/>
  <c r="F256" i="7"/>
  <c r="D256" i="7"/>
  <c r="C256" i="7"/>
  <c r="F227" i="7"/>
  <c r="F211" i="7"/>
  <c r="D211" i="7"/>
  <c r="C211" i="7"/>
  <c r="F187" i="7"/>
  <c r="D187" i="7"/>
  <c r="C187" i="7"/>
  <c r="F172" i="7"/>
  <c r="D172" i="7"/>
  <c r="F159" i="7"/>
  <c r="D159" i="7"/>
  <c r="C159" i="7"/>
  <c r="F123" i="7"/>
  <c r="D123" i="7"/>
  <c r="F100" i="7"/>
  <c r="D100" i="7"/>
  <c r="F85" i="7"/>
  <c r="D85" i="7"/>
  <c r="C85" i="7"/>
  <c r="F70" i="7"/>
  <c r="D70" i="7"/>
  <c r="C394" i="7"/>
  <c r="E394" i="7" s="1"/>
  <c r="F51" i="7"/>
  <c r="C45" i="7"/>
  <c r="E45" i="7" s="1"/>
  <c r="C77" i="7"/>
  <c r="F23" i="7"/>
  <c r="D23" i="7"/>
  <c r="C23" i="7"/>
  <c r="E58" i="7" l="1"/>
  <c r="C399" i="7"/>
  <c r="G399" i="7"/>
  <c r="H206" i="7"/>
  <c r="H362" i="7"/>
  <c r="E159" i="7"/>
  <c r="H386" i="7"/>
  <c r="H396" i="7"/>
  <c r="H308" i="7"/>
  <c r="H269" i="7"/>
  <c r="H292" i="7"/>
  <c r="H323" i="7"/>
  <c r="H325" i="7"/>
  <c r="H103" i="7"/>
  <c r="H359" i="7"/>
  <c r="H248" i="7"/>
  <c r="H311" i="7"/>
  <c r="H315" i="7"/>
  <c r="H333" i="7"/>
  <c r="H348" i="7"/>
  <c r="H366" i="7"/>
  <c r="H385" i="7"/>
  <c r="H360" i="7"/>
  <c r="H73" i="7"/>
  <c r="H340" i="7"/>
  <c r="H384" i="7"/>
  <c r="H230" i="7"/>
  <c r="H232" i="7"/>
  <c r="H162" i="7"/>
  <c r="H200" i="7"/>
  <c r="H203" i="7"/>
  <c r="H207" i="7"/>
  <c r="H209" i="7"/>
  <c r="H231" i="7"/>
  <c r="H264" i="7"/>
  <c r="H274" i="7"/>
  <c r="E301" i="7"/>
  <c r="H298" i="7"/>
  <c r="H310" i="7"/>
  <c r="H389" i="7"/>
  <c r="H391" i="7"/>
  <c r="H175" i="7"/>
  <c r="H259" i="7"/>
  <c r="H126" i="7"/>
  <c r="H193" i="7"/>
  <c r="C70" i="7"/>
  <c r="H29" i="7"/>
  <c r="H31" i="7"/>
  <c r="H33" i="7"/>
  <c r="H394" i="7"/>
  <c r="H129" i="7"/>
  <c r="H131" i="7"/>
  <c r="C172" i="7"/>
  <c r="H374" i="7"/>
  <c r="H380" i="7"/>
  <c r="H156" i="7"/>
  <c r="H157" i="7"/>
  <c r="H347" i="7"/>
  <c r="H353" i="7"/>
  <c r="H363" i="7"/>
  <c r="H224" i="7"/>
  <c r="H32" i="7"/>
  <c r="H34" i="7"/>
  <c r="H41" i="7"/>
  <c r="H145" i="7"/>
  <c r="H183" i="7"/>
  <c r="H245" i="7"/>
  <c r="H250" i="7"/>
  <c r="H260" i="7"/>
  <c r="H38" i="7"/>
  <c r="H40" i="7"/>
  <c r="H65" i="7"/>
  <c r="H67" i="7"/>
  <c r="H80" i="7"/>
  <c r="H82" i="7"/>
  <c r="H95" i="7"/>
  <c r="H134" i="7"/>
  <c r="H138" i="7"/>
  <c r="H179" i="7"/>
  <c r="H181" i="7"/>
  <c r="H318" i="7"/>
  <c r="H306" i="7"/>
  <c r="E23" i="7"/>
  <c r="H39" i="7"/>
  <c r="H48" i="7"/>
  <c r="H104" i="7"/>
  <c r="H106" i="7"/>
  <c r="H108" i="7"/>
  <c r="H170" i="7"/>
  <c r="H194" i="7"/>
  <c r="H196" i="7"/>
  <c r="H239" i="7"/>
  <c r="H331" i="7"/>
  <c r="H336" i="7"/>
  <c r="H339" i="7"/>
  <c r="H342" i="7"/>
  <c r="H364" i="7"/>
  <c r="H390" i="7"/>
  <c r="H35" i="7"/>
  <c r="H90" i="7"/>
  <c r="H94" i="7"/>
  <c r="H221" i="7"/>
  <c r="H225" i="7"/>
  <c r="H234" i="7"/>
  <c r="H236" i="7"/>
  <c r="H254" i="7"/>
  <c r="H265" i="7"/>
  <c r="H266" i="7"/>
  <c r="H309" i="7"/>
  <c r="H312" i="7"/>
  <c r="H369" i="7"/>
  <c r="H370" i="7"/>
  <c r="H372" i="7"/>
  <c r="H184" i="7"/>
  <c r="E211" i="7"/>
  <c r="H271" i="7"/>
  <c r="H290" i="7"/>
  <c r="H294" i="7"/>
  <c r="H296" i="7"/>
  <c r="H144" i="7"/>
  <c r="H148" i="7"/>
  <c r="H154" i="7"/>
  <c r="H176" i="7"/>
  <c r="H355" i="7"/>
  <c r="H163" i="7"/>
  <c r="E172" i="7"/>
  <c r="H358" i="7"/>
  <c r="H36" i="7"/>
  <c r="H118" i="7"/>
  <c r="H119" i="7"/>
  <c r="H198" i="7"/>
  <c r="H346" i="7"/>
  <c r="H381" i="7"/>
  <c r="H13" i="7"/>
  <c r="H18" i="7"/>
  <c r="H21" i="7"/>
  <c r="H267" i="7"/>
  <c r="H392" i="7"/>
  <c r="H388" i="7"/>
  <c r="H217" i="7"/>
  <c r="H98" i="7"/>
  <c r="H121" i="7"/>
  <c r="H169" i="7"/>
  <c r="H205" i="7"/>
  <c r="H350" i="7"/>
  <c r="H314" i="7"/>
  <c r="C100" i="7"/>
  <c r="H19" i="7"/>
  <c r="H54" i="7"/>
  <c r="H63" i="7"/>
  <c r="H262" i="7"/>
  <c r="H268" i="7"/>
  <c r="H332" i="7"/>
  <c r="H334" i="7"/>
  <c r="H335" i="7"/>
  <c r="H337" i="7"/>
  <c r="H343" i="7"/>
  <c r="H351" i="7"/>
  <c r="H357" i="7"/>
  <c r="H365" i="7"/>
  <c r="H261" i="7"/>
  <c r="E276" i="7"/>
  <c r="E85" i="7"/>
  <c r="H127" i="7"/>
  <c r="H133" i="7"/>
  <c r="H135" i="7"/>
  <c r="H137" i="7"/>
  <c r="H139" i="7"/>
  <c r="H152" i="7"/>
  <c r="H214" i="7"/>
  <c r="H242" i="7"/>
  <c r="H247" i="7"/>
  <c r="H281" i="7"/>
  <c r="H307" i="7"/>
  <c r="H313" i="7"/>
  <c r="H317" i="7"/>
  <c r="H324" i="7"/>
  <c r="H329" i="7"/>
  <c r="H368" i="7"/>
  <c r="H371" i="7"/>
  <c r="H373" i="7"/>
  <c r="H379" i="7"/>
  <c r="H382" i="7"/>
  <c r="H387" i="7"/>
  <c r="E320" i="7"/>
  <c r="H74" i="7"/>
  <c r="D276" i="7"/>
  <c r="H10" i="7"/>
  <c r="H16" i="7"/>
  <c r="H61" i="7"/>
  <c r="H68" i="7"/>
  <c r="H107" i="7"/>
  <c r="H111" i="7"/>
  <c r="H113" i="7"/>
  <c r="H115" i="7"/>
  <c r="H117" i="7"/>
  <c r="H120" i="7"/>
  <c r="H177" i="7"/>
  <c r="H208" i="7"/>
  <c r="H62" i="7"/>
  <c r="H9" i="7"/>
  <c r="H47" i="7"/>
  <c r="H326" i="7"/>
  <c r="H356" i="7"/>
  <c r="H393" i="7"/>
  <c r="H11" i="7"/>
  <c r="H56" i="7"/>
  <c r="H8" i="7"/>
  <c r="H20" i="7"/>
  <c r="H28" i="7"/>
  <c r="H30" i="7"/>
  <c r="H37" i="7"/>
  <c r="H49" i="7"/>
  <c r="H55" i="7"/>
  <c r="H109" i="7"/>
  <c r="H114" i="7"/>
  <c r="H116" i="7"/>
  <c r="E227" i="7"/>
  <c r="H216" i="7"/>
  <c r="H218" i="7"/>
  <c r="H220" i="7"/>
  <c r="H222" i="7"/>
  <c r="H327" i="7"/>
  <c r="H233" i="7"/>
  <c r="H235" i="7"/>
  <c r="H237" i="7"/>
  <c r="H238" i="7"/>
  <c r="H328" i="7"/>
  <c r="H243" i="7"/>
  <c r="H244" i="7"/>
  <c r="H251" i="7"/>
  <c r="H252" i="7"/>
  <c r="H253" i="7"/>
  <c r="H272" i="7"/>
  <c r="H279" i="7"/>
  <c r="H283" i="7"/>
  <c r="H285" i="7"/>
  <c r="H287" i="7"/>
  <c r="H289" i="7"/>
  <c r="H291" i="7"/>
  <c r="H293" i="7"/>
  <c r="H295" i="7"/>
  <c r="H297" i="7"/>
  <c r="H299" i="7"/>
  <c r="H305" i="7"/>
  <c r="H349" i="7"/>
  <c r="H352" i="7"/>
  <c r="H354" i="7"/>
  <c r="H367" i="7"/>
  <c r="E123" i="7"/>
  <c r="H75" i="7"/>
  <c r="H46" i="7"/>
  <c r="E70" i="7"/>
  <c r="H64" i="7"/>
  <c r="H66" i="7"/>
  <c r="H88" i="7"/>
  <c r="H96" i="7"/>
  <c r="H141" i="7"/>
  <c r="H150" i="7"/>
  <c r="H155" i="7"/>
  <c r="H164" i="7"/>
  <c r="H166" i="7"/>
  <c r="H204" i="7"/>
  <c r="H280" i="7"/>
  <c r="H282" i="7"/>
  <c r="H284" i="7"/>
  <c r="H286" i="7"/>
  <c r="H288" i="7"/>
  <c r="H304" i="7"/>
  <c r="H263" i="7"/>
  <c r="C227" i="7"/>
  <c r="H215" i="7"/>
  <c r="H110" i="7"/>
  <c r="H45" i="7"/>
  <c r="C51" i="7"/>
  <c r="D399" i="7"/>
  <c r="C123" i="7"/>
  <c r="H146" i="7"/>
  <c r="E100" i="7"/>
  <c r="E256" i="7"/>
  <c r="H395" i="7"/>
  <c r="H92" i="7"/>
  <c r="H143" i="7"/>
  <c r="H246" i="7"/>
  <c r="H361" i="7"/>
  <c r="H12" i="7"/>
  <c r="H14" i="7"/>
  <c r="H17" i="7"/>
  <c r="H81" i="7"/>
  <c r="H83" i="7"/>
  <c r="H195" i="7"/>
  <c r="H197" i="7"/>
  <c r="H199" i="7"/>
  <c r="H201" i="7"/>
  <c r="H202" i="7"/>
  <c r="H223" i="7"/>
  <c r="H344" i="7"/>
  <c r="H241" i="7"/>
  <c r="H112" i="7"/>
  <c r="H26" i="7"/>
  <c r="H43" i="7"/>
  <c r="H44" i="7"/>
  <c r="H89" i="7"/>
  <c r="H91" i="7"/>
  <c r="H93" i="7"/>
  <c r="H128" i="7"/>
  <c r="H130" i="7"/>
  <c r="H132" i="7"/>
  <c r="H136" i="7"/>
  <c r="H140" i="7"/>
  <c r="H142" i="7"/>
  <c r="H147" i="7"/>
  <c r="H149" i="7"/>
  <c r="H151" i="7"/>
  <c r="H167" i="7"/>
  <c r="H168" i="7"/>
  <c r="H180" i="7"/>
  <c r="H182" i="7"/>
  <c r="H185" i="7"/>
  <c r="H316" i="7"/>
  <c r="H219" i="7"/>
  <c r="H178" i="7"/>
  <c r="H165" i="7"/>
  <c r="H105" i="7"/>
  <c r="H97" i="7"/>
  <c r="H330" i="7" l="1"/>
  <c r="H399" i="7" s="1"/>
  <c r="H58" i="7"/>
  <c r="E399" i="7"/>
  <c r="H153" i="7"/>
  <c r="H159" i="7" s="1"/>
  <c r="E77" i="7"/>
  <c r="H27" i="7"/>
  <c r="E187" i="7"/>
  <c r="H77" i="7"/>
  <c r="H276" i="7"/>
  <c r="H100" i="7"/>
  <c r="H301" i="7"/>
  <c r="H320" i="7"/>
  <c r="H70" i="7"/>
  <c r="H123" i="7"/>
  <c r="H256" i="7"/>
  <c r="H172" i="7"/>
  <c r="H187" i="7"/>
  <c r="H227" i="7"/>
  <c r="H211" i="7"/>
  <c r="H85" i="7"/>
  <c r="H23" i="7"/>
  <c r="H42" i="7"/>
  <c r="E51" i="7"/>
  <c r="H51" i="7" l="1"/>
  <c r="H189" i="7" s="1"/>
  <c r="H401" i="7" s="1"/>
  <c r="C189" i="7"/>
  <c r="F189" i="7"/>
  <c r="D189" i="7"/>
  <c r="E189" i="7"/>
  <c r="G401" i="7"/>
  <c r="F401" i="7" l="1"/>
  <c r="D401" i="7"/>
  <c r="C401" i="7"/>
  <c r="E401" i="7"/>
</calcChain>
</file>

<file path=xl/sharedStrings.xml><?xml version="1.0" encoding="utf-8"?>
<sst xmlns="http://schemas.openxmlformats.org/spreadsheetml/2006/main" count="370" uniqueCount="366">
  <si>
    <t xml:space="preserve"> </t>
  </si>
  <si>
    <t xml:space="preserve">PRESIDENT'S OFFICE </t>
  </si>
  <si>
    <t>TOTAL PRESIDENT'S OFFICE</t>
  </si>
  <si>
    <t>ATHLETICS</t>
  </si>
  <si>
    <t>TOTAL ATHLETICS</t>
  </si>
  <si>
    <t xml:space="preserve">COLLEGE OF BUSINESS </t>
  </si>
  <si>
    <t xml:space="preserve">COLLEGE OF EDUCATION </t>
  </si>
  <si>
    <t>COLLEGE OF LIBERAL ARTS</t>
  </si>
  <si>
    <t>COLLEGE OF SCIENCE &amp; ENGINEERING</t>
  </si>
  <si>
    <t xml:space="preserve">COLLEGE OF NURSING &amp; HEALTH </t>
  </si>
  <si>
    <t>MAINTENANCE</t>
  </si>
  <si>
    <t>TOTAL MAINTENANCE</t>
  </si>
  <si>
    <t>WSU ALL UNIVERSITY</t>
  </si>
  <si>
    <t>TOTAL WSU ALL UNIVERSITY</t>
  </si>
  <si>
    <t>UNIVERSITY ADVANCEMENT</t>
  </si>
  <si>
    <t>TOTAL UNIVERSITY ADVANCEMENT</t>
  </si>
  <si>
    <t>WINONA STATE UNIVERSITY</t>
  </si>
  <si>
    <t>SUBTOTAL ACADEMIC AFFAIRS ADMINISTRATION</t>
  </si>
  <si>
    <t>ACADEMIC AFFAIRS ADMINISTRATION</t>
  </si>
  <si>
    <t xml:space="preserve">INFORMATION TECHNOLOGY </t>
  </si>
  <si>
    <t>TOTAL INFORMATION TECHNOLOGY</t>
  </si>
  <si>
    <t>SUBTOTAL COLLEGE OF BUSINESS</t>
  </si>
  <si>
    <t>SUBTOTAL COLLEGE OF EDUCATION</t>
  </si>
  <si>
    <t>SUBTOTAL COLLEGE OF LIBERAL ARTS</t>
  </si>
  <si>
    <t>SUBTOTAL COLLEGE OF SCIENCE &amp; ENGINEERING</t>
  </si>
  <si>
    <t xml:space="preserve"> SUBTOTAL COLLEGE OF NURSING &amp; HEALTH</t>
  </si>
  <si>
    <t>SUMMARY OF TOTAL GENERAL FUND BUDGET</t>
  </si>
  <si>
    <t>COLLEGE LIBRARY</t>
  </si>
  <si>
    <t>SUBTOTAL COLLEGE LIBRARY</t>
  </si>
  <si>
    <t>TOTAL FINANCE AND ADMINISTRATIVE SERVICES</t>
  </si>
  <si>
    <t>TOTAL STUDENT LIFE AND DEVELOPMENT</t>
  </si>
  <si>
    <t>FINANCE AND ADMINISTRATIVE SERVICES</t>
  </si>
  <si>
    <t>Total Base Budget</t>
  </si>
  <si>
    <t>PRESIDENTS OFFICE</t>
  </si>
  <si>
    <t>CONVOCATION</t>
  </si>
  <si>
    <t>PRESIDENT'S SPECIAL  PROJECTS</t>
  </si>
  <si>
    <t>AFFIRMATIVE ACTION</t>
  </si>
  <si>
    <t>GRADUATE OFFICE</t>
  </si>
  <si>
    <t>GRANT &amp; SPONSORED PROJECTS OFFICE</t>
  </si>
  <si>
    <t>WSU CATALOGUE</t>
  </si>
  <si>
    <t>COMMENCEMENT</t>
  </si>
  <si>
    <t>VP ACADEMIC AFFAIRS</t>
  </si>
  <si>
    <t>FACULTY DEVELOPMENT</t>
  </si>
  <si>
    <t>RETIREE CENTER</t>
  </si>
  <si>
    <t>ROCHESTER ACADEMIC PROGRAM DEVELOPMENT</t>
  </si>
  <si>
    <t>ROCHESTER CENTER</t>
  </si>
  <si>
    <t>ROCHESTER MARKETING PLAN</t>
  </si>
  <si>
    <t>ROCHESTER DIVERSITY/MULTICULTURAL</t>
  </si>
  <si>
    <t>ACADEMIC CONSULTANTS PROGRAM REVIEW</t>
  </si>
  <si>
    <t>ATHLETICS FACULTY REPRESENTATIVE</t>
  </si>
  <si>
    <t>LIBRARY OPERATIONS</t>
  </si>
  <si>
    <t>LIBRARY OPERATIONS (3210)</t>
  </si>
  <si>
    <t>LIBRARY ADMINISTRATION</t>
  </si>
  <si>
    <t>BUSINESS ADMINISTRATION</t>
  </si>
  <si>
    <t>ECONOMICS</t>
  </si>
  <si>
    <t>ACCOUNTING</t>
  </si>
  <si>
    <t>FINANCE</t>
  </si>
  <si>
    <t>MARKETING</t>
  </si>
  <si>
    <t>COLLEGE OF BUSINESS RESERVE</t>
  </si>
  <si>
    <t>DEAN OF BUSINESS</t>
  </si>
  <si>
    <t>ROCH ACCOUNTING</t>
  </si>
  <si>
    <t>ROCH BUSINESS ADMINISTRATION</t>
  </si>
  <si>
    <t>ROCHESTER FINANCE</t>
  </si>
  <si>
    <t>PHYSICAL EDUCATION &amp; SPORTS SCIENCE (PESS)</t>
  </si>
  <si>
    <t>RECREATION, TOURISM &amp; THERAPEUTIC RECREATION (RTTR)</t>
  </si>
  <si>
    <t>COUNSELOR EDUCATION</t>
  </si>
  <si>
    <t>SPECIAL EDUCATION</t>
  </si>
  <si>
    <t>DEAN OF EDUCATION</t>
  </si>
  <si>
    <t>COLLEGE OF EDUCATION RESERVE</t>
  </si>
  <si>
    <t>ROCHESTER SPECIAL EDUCATION</t>
  </si>
  <si>
    <t>ROCH EDUCATION</t>
  </si>
  <si>
    <t>RESIDENTIAL COLLEGE</t>
  </si>
  <si>
    <t>PSYCHOLOGY</t>
  </si>
  <si>
    <t>ART GALLERY</t>
  </si>
  <si>
    <t>MUSIC</t>
  </si>
  <si>
    <t>STAGE MANAGEMENT</t>
  </si>
  <si>
    <t>PEP BAND</t>
  </si>
  <si>
    <t>COLLEGE OF LIBERAL ARTS RESERVE</t>
  </si>
  <si>
    <t>ENGLISH</t>
  </si>
  <si>
    <t>GEOGRAPHY</t>
  </si>
  <si>
    <t>HISTORY</t>
  </si>
  <si>
    <t>PHILOSOPHY</t>
  </si>
  <si>
    <t>POLITICAL SCIENCE</t>
  </si>
  <si>
    <t>ARTS MANAGEMENT</t>
  </si>
  <si>
    <t>CHILD ADVOCACY STUDIES</t>
  </si>
  <si>
    <t>CRIMINAL JUSTICE</t>
  </si>
  <si>
    <t>SOCIOLOGY</t>
  </si>
  <si>
    <t>SOCIAL WORK</t>
  </si>
  <si>
    <t>COMMUNICATION STUDIES</t>
  </si>
  <si>
    <t>THEATER/DANCE</t>
  </si>
  <si>
    <t>TV SERVICES</t>
  </si>
  <si>
    <t>MASS COMMUNICATIONS</t>
  </si>
  <si>
    <t>PRINT MEDIA LAB</t>
  </si>
  <si>
    <t>DEAN OF LIBERAL ARTS</t>
  </si>
  <si>
    <t>ROCH SOCIAL WORK</t>
  </si>
  <si>
    <t>ROCH MUSIC</t>
  </si>
  <si>
    <t>COLLEGE OF NURSING RESERVE</t>
  </si>
  <si>
    <t>NURSING</t>
  </si>
  <si>
    <t>HEALTH, EXERCISE, &amp; REHABILITATIVE SCIENCE</t>
  </si>
  <si>
    <t>MASTERS IN NURSING</t>
  </si>
  <si>
    <t>ROCHESTER NURSING</t>
  </si>
  <si>
    <t>DEAN SCIENCE &amp; ENGINEERING</t>
  </si>
  <si>
    <t>GEOSCIENCE</t>
  </si>
  <si>
    <t>BIOLOGY</t>
  </si>
  <si>
    <t>CHEMISTRY</t>
  </si>
  <si>
    <t>COMPUTER SCIENCE</t>
  </si>
  <si>
    <t>MATH &amp; STATISTICS</t>
  </si>
  <si>
    <t>PHYSICS</t>
  </si>
  <si>
    <t>ROCH COMPUTER SCIENCE</t>
  </si>
  <si>
    <t>UNIVERSITY COMMUNICATIONS</t>
  </si>
  <si>
    <t>UNIVERSITY ADVERTISING &amp; MARKETING</t>
  </si>
  <si>
    <t>SCHOLARSHIP ADMINISTRATION</t>
  </si>
  <si>
    <t>ANNUAL FUND/PHONATHON</t>
  </si>
  <si>
    <t>ITS OPERATIONS ADMINISTRATION</t>
  </si>
  <si>
    <t>TECH SUPPORT OPERATIONS</t>
  </si>
  <si>
    <t>ITS STAFF DEVELOPMENT</t>
  </si>
  <si>
    <t>FRESHMAN ORIENTATION</t>
  </si>
  <si>
    <t>ADMISSIONS</t>
  </si>
  <si>
    <t>CAREER SERVICES</t>
  </si>
  <si>
    <t>COUNSELING CENTER</t>
  </si>
  <si>
    <t>HEALTH &amp; WELLNESS CENTER</t>
  </si>
  <si>
    <t>STUDENT SERVICE ACCOMMODATION</t>
  </si>
  <si>
    <t>CROSS-CULTURAL OUTREACH</t>
  </si>
  <si>
    <t>STUDENT RESOURCE CENTER</t>
  </si>
  <si>
    <t>WARRIOR HUB</t>
  </si>
  <si>
    <t>WEST &amp; EAST CAMPUS BUSING</t>
  </si>
  <si>
    <t>TUTORING &amp; SUPPLEMENTAL INSTRUCTION</t>
  </si>
  <si>
    <t>ATHLETIC TRAINING</t>
  </si>
  <si>
    <t>WOMEN'S TENNIS</t>
  </si>
  <si>
    <t>WOMEN'S BASKETBALL</t>
  </si>
  <si>
    <t>WOMEN'S CROSS COUNTRY</t>
  </si>
  <si>
    <t>WOMEN'S GOLF</t>
  </si>
  <si>
    <t>WOMEN'S GYMNASTICS</t>
  </si>
  <si>
    <t>WOMEN'S SOFTBALL</t>
  </si>
  <si>
    <t>WOMEN'S VOLLEYBALL</t>
  </si>
  <si>
    <t>WOMEN'S SOCCER</t>
  </si>
  <si>
    <t>WOMEN'S TRACK</t>
  </si>
  <si>
    <t>MEN'S BASKETBALL</t>
  </si>
  <si>
    <t>MEN'S BASEBALL</t>
  </si>
  <si>
    <t>MEN'S FOOTBALL</t>
  </si>
  <si>
    <t>MEN'S GOLF</t>
  </si>
  <si>
    <t>MEN'S TENNIS</t>
  </si>
  <si>
    <t>SECURITY SERVICES</t>
  </si>
  <si>
    <t>SAFETY</t>
  </si>
  <si>
    <t>VP FINANCE AND ADMINISTRATIVE SERVICES</t>
  </si>
  <si>
    <t>EMPLOYEE ACCOMODATION</t>
  </si>
  <si>
    <t>ENVIRONMENTAL SERVICES</t>
  </si>
  <si>
    <t>EMPLOYEE RECOGNITION</t>
  </si>
  <si>
    <t>PERKINS COLLECTION</t>
  </si>
  <si>
    <t>BUSINESS OFFICE</t>
  </si>
  <si>
    <t>HUMAN RESOURCES</t>
  </si>
  <si>
    <t>LEGAL AFFAIRS</t>
  </si>
  <si>
    <t>CLASSIFIED SEARCHES</t>
  </si>
  <si>
    <t>IMMIGRATION FEES</t>
  </si>
  <si>
    <t>IFO TRAVEL</t>
  </si>
  <si>
    <t>DEBT SERVICE</t>
  </si>
  <si>
    <t>IFO PROFESSIONAL IMPROVEMENT</t>
  </si>
  <si>
    <t>MEMBERSHIPS</t>
  </si>
  <si>
    <t>ATHLETIC SCHOLARSHIPS</t>
  </si>
  <si>
    <t>FINE ARTS SCHOLARSHIPS</t>
  </si>
  <si>
    <t>CREDIT CARD &amp; ACH FEES</t>
  </si>
  <si>
    <t>EXTERNAL TUITION WAIVER BEMEDJI</t>
  </si>
  <si>
    <t>EXTERNAL TUITION WAIVER MANKATO</t>
  </si>
  <si>
    <t>EXTERNAL TUITION WAIVER MOOREHEAD</t>
  </si>
  <si>
    <t>EXTERNAL TUITION WAIVER ST. CLOUD</t>
  </si>
  <si>
    <t>EXTERNAL TUITION WAIVER SOUTHWEST</t>
  </si>
  <si>
    <t>STATE WS MATCH-ROCHESTER</t>
  </si>
  <si>
    <t>WORKSTUDY-SUMMER USAGE</t>
  </si>
  <si>
    <t>ON-LINE CREDITS</t>
  </si>
  <si>
    <t>ASF PIF HOLDING</t>
  </si>
  <si>
    <t>RCTC ALLOCATION SUPPORT APPROPRIATION</t>
  </si>
  <si>
    <t>LEGAL COST - ATTORNEY GENERAL</t>
  </si>
  <si>
    <t>INSURANCE/TAX M&amp;E BUILDINGS</t>
  </si>
  <si>
    <t>ADMINISTRATIVE VACATION LIQUIDATIONS</t>
  </si>
  <si>
    <t>ALL UNIV SEVERANCE PAYOFF</t>
  </si>
  <si>
    <t>ALL UNIV VACATION PAYOFF</t>
  </si>
  <si>
    <t>EQUIPMENT HOLDING 4000</t>
  </si>
  <si>
    <t>ARTS ADMINISTRATION</t>
  </si>
  <si>
    <t>GLOBAL STUDIES &amp; WORLD LANGUAGES</t>
  </si>
  <si>
    <t>COMPUTER SUPPORT-ROCHESTER</t>
  </si>
  <si>
    <t>ROCHESTER ITV</t>
  </si>
  <si>
    <t>WELLNESS CENTER RENT</t>
  </si>
  <si>
    <t>FACILITIES RENTAL-SU</t>
  </si>
  <si>
    <t>ASF TRAVEL</t>
  </si>
  <si>
    <t>ROCHESTER PHYSICAL EDUCATION &amp; SPORTS SCIENCE (PESS)</t>
  </si>
  <si>
    <t>EDUCATION BUSINESS</t>
  </si>
  <si>
    <t>IPAR ANNUAL FEES</t>
  </si>
  <si>
    <t xml:space="preserve">IPAR </t>
  </si>
  <si>
    <t>ASSESSMENT INCENTIVES</t>
  </si>
  <si>
    <t>CREATIVE SERVICES</t>
  </si>
  <si>
    <t>EXTERNAL TUITION WAIVER METRO UNIV</t>
  </si>
  <si>
    <t>ADMINISTRATIVE PROFESSIONAL DEVELOPMENT</t>
  </si>
  <si>
    <t>ROCH COUNSELOR EDUCATION</t>
  </si>
  <si>
    <t xml:space="preserve">AACSB </t>
  </si>
  <si>
    <t>COMMON BOOK</t>
  </si>
  <si>
    <t>PRESIDENT'S HOLDING</t>
  </si>
  <si>
    <t>ENERGY PROJECT</t>
  </si>
  <si>
    <t>ACAD MTCE CUSTODIAL SERVICE</t>
  </si>
  <si>
    <t>FACILITIES ADMIN</t>
  </si>
  <si>
    <t>FACILITIES PLANNING &amp; CONSTRUCTION</t>
  </si>
  <si>
    <t>MAIL ROOM/SHIP/REC/ADMIN</t>
  </si>
  <si>
    <t>ITS SECURITY</t>
  </si>
  <si>
    <t>ALUMNI  RELATIONS</t>
  </si>
  <si>
    <t>PRESIDENTIAL REIMBURSEMENT SALARY</t>
  </si>
  <si>
    <t>ROTC</t>
  </si>
  <si>
    <t>AMERICAN DEMOCRACTY PROJECT</t>
  </si>
  <si>
    <t>SIGNAGE</t>
  </si>
  <si>
    <t>MAPE COUNSELING CENTER PROFESSIONAL DEVELOPMENT</t>
  </si>
  <si>
    <t>IT PROJECT</t>
  </si>
  <si>
    <t>STUDENT CONDUCT &amp; CITIZENSHIP</t>
  </si>
  <si>
    <t xml:space="preserve">PSEO </t>
  </si>
  <si>
    <t>TRANSFER EVALUATION SYSTEM (TES)</t>
  </si>
  <si>
    <t>INT'L GRADUATE ASSISTANT/VISITOR</t>
  </si>
  <si>
    <t xml:space="preserve">BLACKBOARD STAR ALERT EMERG </t>
  </si>
  <si>
    <t>LEADERSHIP EDUCATION</t>
  </si>
  <si>
    <t>ROCH LEADERSHIP EDUCATION</t>
  </si>
  <si>
    <t>ART &amp; DESIGN</t>
  </si>
  <si>
    <t>LEGAL STUDIES</t>
  </si>
  <si>
    <t>COMPOSITE MATERIALS ENGINEERING</t>
  </si>
  <si>
    <t>ACAD GROUNDS SERVICES</t>
  </si>
  <si>
    <t>VP ENROLLMENT MANAGEMENT &amp; STUDENT LIFE</t>
  </si>
  <si>
    <t>AOS ADVISING</t>
  </si>
  <si>
    <t>ROCHESTER RIVERSIDE BLD LEASE</t>
  </si>
  <si>
    <t>PARALEGAL ABA EXPENSE</t>
  </si>
  <si>
    <t>UNIVERSITY ADVANCEMENT OPERATIONS</t>
  </si>
  <si>
    <t>UNIVERSITY ADVANCEMENT FOUNDATION EVENTS</t>
  </si>
  <si>
    <t>VP UNIVERSITY ADVANCEMENT</t>
  </si>
  <si>
    <t>DEVELOPMENT OPERATIONS</t>
  </si>
  <si>
    <t>DIRECTOR OF DEVELOPMENT 1</t>
  </si>
  <si>
    <t>DIRECTOR OF DEVELOPMENT 2</t>
  </si>
  <si>
    <t>DIRECTOR OF DEVELOPMENT 3</t>
  </si>
  <si>
    <t>DIRECTOR OF DEVELOPMENT 4</t>
  </si>
  <si>
    <t>ADULT CONTINUING EDUCATION DEPT</t>
  </si>
  <si>
    <t>SUSTAINABILITY</t>
  </si>
  <si>
    <t>ASSOC VP PROVOST/AVPAA</t>
  </si>
  <si>
    <t>WARRIOR SUCCESS CENTER</t>
  </si>
  <si>
    <t>RCTC CONTRACT FACILITIES</t>
  </si>
  <si>
    <t>EARLY SEPARATION SALARY HOLDING-ERI 0180</t>
  </si>
  <si>
    <t>RESIDENTIAL COLLEGE LEASE</t>
  </si>
  <si>
    <t>UTILITY SERVICE</t>
  </si>
  <si>
    <t>PRESIDENT'S SPECIAL EXPENSE</t>
  </si>
  <si>
    <t>PRESIDENT'S MONTHLY SPECIAL TRAVEL</t>
  </si>
  <si>
    <t>SEXUAL HARASSMENT EDUCATION</t>
  </si>
  <si>
    <t>ACCREDITATION/HLC</t>
  </si>
  <si>
    <t>ACADEMIC AFFAIR OPERATING BUDGET SUPPLEMENT</t>
  </si>
  <si>
    <t>RETIREE SPECIAL EVENTS</t>
  </si>
  <si>
    <t>STUDENT RESEARCH HOLDING</t>
  </si>
  <si>
    <t>RCTC CONTRACT TECHNOLOGY REPLACEMENT</t>
  </si>
  <si>
    <t>ROCHESTER RESERVE FACULTY TRAVEL</t>
  </si>
  <si>
    <t>RECRUITMENT INTERNATIONAL</t>
  </si>
  <si>
    <t>ROCHESTER ACE</t>
  </si>
  <si>
    <t>RCTC CONTRACT SHARED SERVICES</t>
  </si>
  <si>
    <t>RCTC CONTRACT IT RESERVE</t>
  </si>
  <si>
    <t>TRAVEL STUDIES R &amp; D REVENUE MODEL</t>
  </si>
  <si>
    <t>IFO PRESIDENT SALARY</t>
  </si>
  <si>
    <t>LIBRARY DEANS RESERVE</t>
  </si>
  <si>
    <t>EDUCATION ALLIANCE</t>
  </si>
  <si>
    <t>ROCH GRAD INDUCTION MATCH</t>
  </si>
  <si>
    <t xml:space="preserve"> KQAL M&amp;E</t>
  </si>
  <si>
    <t>WOMEN &amp; GENDER STUDIES</t>
  </si>
  <si>
    <t>DEAN OF NURSING &amp; HEALTH SCIENCE</t>
  </si>
  <si>
    <t>COLLEGE OF SCIENCE RESERVE</t>
  </si>
  <si>
    <t>WEB COMMUNICATIONS</t>
  </si>
  <si>
    <t>ITS GENERAL ACADEMIC</t>
  </si>
  <si>
    <t>INFRASTRUCTURE</t>
  </si>
  <si>
    <t>IT INFRASTRUCTURE</t>
  </si>
  <si>
    <t>CLASSROOM SUPPORT/MEDIA</t>
  </si>
  <si>
    <t>SUMMER APPEALS DEVELOPMENT</t>
  </si>
  <si>
    <t>REGISTRARS OFFICE</t>
  </si>
  <si>
    <t>STUDENT FINANCIAL AID</t>
  </si>
  <si>
    <t>FALL FAMILY DAY</t>
  </si>
  <si>
    <t>MNSCU SP ACCESS, OPPORTUNITY, SUCCESS INIT</t>
  </si>
  <si>
    <t>STUDENT COMMUNITY &amp; ENGAGEMENT</t>
  </si>
  <si>
    <t>DEAN OF STUDENTS</t>
  </si>
  <si>
    <t>MAINTENANCE &amp; SERVICE</t>
  </si>
  <si>
    <t>CUSTODIAL SERVICES</t>
  </si>
  <si>
    <t>ACAD MAINTENANCE SERVICES</t>
  </si>
  <si>
    <t>GENERAL R&amp;B</t>
  </si>
  <si>
    <t>MAINTENANCE R&amp;B</t>
  </si>
  <si>
    <t>ATHLETIC DIRECTOR HOLDING</t>
  </si>
  <si>
    <t>ATHLETICS DIRECTOR HOLDING (0940)</t>
  </si>
  <si>
    <t>ATHLETICS DIRECTOR HOLDING (7042)</t>
  </si>
  <si>
    <t>WOMEN'S ADM</t>
  </si>
  <si>
    <t>MEN'S ADM</t>
  </si>
  <si>
    <t>ATHLETICS SID</t>
  </si>
  <si>
    <t>STUDENT PAYROLL OFFICE</t>
  </si>
  <si>
    <t>FISCAL AFFAIRS CFO</t>
  </si>
  <si>
    <t>AUDIT EXPENSES WSU</t>
  </si>
  <si>
    <t>FACULTY/STAFF TRAINING &amp; DEVELOPMENT</t>
  </si>
  <si>
    <t>ROCHESTER ART &amp;  DESIGN</t>
  </si>
  <si>
    <t>ROCHESTER MATH  &amp; STATISTICS</t>
  </si>
  <si>
    <t>TLT SUPPLY</t>
  </si>
  <si>
    <t>ROCHESTER PROGRAM PROMO &amp; DEVELOPMENT</t>
  </si>
  <si>
    <t>ALL UNIV ACHIEVEMENT AWARDS MMA &amp; MAPE</t>
  </si>
  <si>
    <t>ALL UNIV ACHIEVEMENT MERIT/CONFIDENTIAL/MANAGER PLAN</t>
  </si>
  <si>
    <t>ASF EXCEPTIONAL ACHIEVEMENT INCENTIVE</t>
  </si>
  <si>
    <t>EMPLOYEE LEARNING MANAGEMENT (ELM) COMPLIANCE</t>
  </si>
  <si>
    <t>E-PROCUREMENT ANNUAL FEE</t>
  </si>
  <si>
    <t>BUSINESS PROCESS MGT SYSTEM (BPMS)</t>
  </si>
  <si>
    <t>ENROLLMENT MANAGEMENT &amp; STUDENT LIFE</t>
  </si>
  <si>
    <t xml:space="preserve">ACE  </t>
  </si>
  <si>
    <t>SUBTOTAL ACE</t>
  </si>
  <si>
    <t>TOTAL ACADEMIC AFFAIRS</t>
  </si>
  <si>
    <t>WSU-ROCHESTER</t>
  </si>
  <si>
    <t>SUBTOTAL WSU-ROCHESTER</t>
  </si>
  <si>
    <t>SUBTOTAL GRADUATE OFFICE</t>
  </si>
  <si>
    <t>OFFSITE PROGRAM</t>
  </si>
  <si>
    <t>CENTER FOR COE CLINICAL PRACTICE</t>
  </si>
  <si>
    <t>HR JDMS (JOB DESCRIPTION MADE SIMPLE)</t>
  </si>
  <si>
    <t>NEXT GEN</t>
  </si>
  <si>
    <t>RESERVE ACADEMIC AFFAIRS (OT 0140), 4000</t>
  </si>
  <si>
    <t>RESERVE UNIVERSITY ADVANCEMENT (OT  0140), 4000</t>
  </si>
  <si>
    <t>INDIGENOUS PEOPLE DAY</t>
  </si>
  <si>
    <t>IFO ADJUNCT PROFESSIONAL IMPROVEMENT</t>
  </si>
  <si>
    <t>ALL UNIV PROMOTIONS - ATHLETICS</t>
  </si>
  <si>
    <t>ALL UNIV PROMOTIONS - ASF/IFO</t>
  </si>
  <si>
    <t>EARLY CHILD &amp; ELEM EDUCATION</t>
  </si>
  <si>
    <t>EDUCATION STUDIES</t>
  </si>
  <si>
    <t>ROCHESTER EDUCATION STUDIES</t>
  </si>
  <si>
    <t>SUMMER SESSION SALARY</t>
  </si>
  <si>
    <t>SUMMER SESSION INCENTIVE ALLOCATION</t>
  </si>
  <si>
    <t>AVP CENTER FOR GLOBAL EDUCATION</t>
  </si>
  <si>
    <t>MNSCU CEMRS Room Scheduling Software</t>
  </si>
  <si>
    <t>HOBSON CONNECT CRM SOFTWARE</t>
  </si>
  <si>
    <t>SCHOLARSHIP HOLDING</t>
  </si>
  <si>
    <t>ALL UNIV $ REIMB PER MILE IFO</t>
  </si>
  <si>
    <t>ASF OVERTIME FLSA</t>
  </si>
  <si>
    <t>WAREHOUSE LEASE</t>
  </si>
  <si>
    <t>HEALTH SERVICES</t>
  </si>
  <si>
    <t>INDEGENOUS INITIATIVES</t>
  </si>
  <si>
    <t>UNIVERSITY CUSTOMER RELATIONS MANAGER (CRM)</t>
  </si>
  <si>
    <t>GROUNDSKEEPING-STUDENT HELP -0910</t>
  </si>
  <si>
    <t>EPMS -E BUILDER/VPA BUILDING</t>
  </si>
  <si>
    <t>OFFICE OF EQUITY &amp; INCLUSIVE EXCELLENCE</t>
  </si>
  <si>
    <t>ACAD FACILITIES SERVICE CONTRACTS</t>
  </si>
  <si>
    <t>LANDSCAPING TREES ETC</t>
  </si>
  <si>
    <t>HR TSM PAYROLL PROJECT</t>
  </si>
  <si>
    <t xml:space="preserve">GENDER BASED VIOLENCE </t>
  </si>
  <si>
    <t>ACE FALL &amp; SPRING EXTENSION CONTRACTS</t>
  </si>
  <si>
    <t>INTERNATIONAL STUDENTS &amp; SCHOLAR SERVICES</t>
  </si>
  <si>
    <t>SPECIAL SALARY IT (OT 0140 $3,563)</t>
  </si>
  <si>
    <t>FOR THE FISCAL YEAR ENDED JUNE 30, 2022</t>
  </si>
  <si>
    <t>FY2022 INITIAL INTERNAL BUDGET</t>
  </si>
  <si>
    <t>RESERVE INTERPRETER SERVICES</t>
  </si>
  <si>
    <t>PRINTSHOP BASE SALARY</t>
  </si>
  <si>
    <t>RESERVE ENROLLMENT MANAGEMENT &amp; STUDENT (0140 $7,105), 4000</t>
  </si>
  <si>
    <t>RESERVE FINANCE &amp; ADMIN (OT 0140 $6,559 &amp; 0150 $2,186), 4000</t>
  </si>
  <si>
    <t>MAINTENANCE &amp; SERVICE RESERVE (OT 0140 $4,640, 0150 $16,232)</t>
  </si>
  <si>
    <t>Unclassified</t>
  </si>
  <si>
    <t xml:space="preserve">Classified </t>
  </si>
  <si>
    <t>Fringe</t>
  </si>
  <si>
    <t xml:space="preserve">Equipment </t>
  </si>
  <si>
    <t>Operating</t>
  </si>
  <si>
    <t xml:space="preserve">ALL UNIV SICK LEAVE REPLACEMENT </t>
  </si>
  <si>
    <t xml:space="preserve">SALARY SETTLEMENT HOLDING </t>
  </si>
  <si>
    <t xml:space="preserve">UNEMPLOYMENT </t>
  </si>
  <si>
    <t>WORKER'S COMPENSATION</t>
  </si>
  <si>
    <t xml:space="preserve">WORKER'S COMPENSATON </t>
  </si>
  <si>
    <t>FRINGE BENEFIT HOLDING</t>
  </si>
  <si>
    <t xml:space="preserve">FINANCIAL AID TITLE IV MATCH </t>
  </si>
  <si>
    <t>STATE WORKSTUDY MATCH</t>
  </si>
  <si>
    <t>TUITION BAD DEBT WRITEOFF</t>
  </si>
  <si>
    <t xml:space="preserve">TUITION WAIVER EXPENSE </t>
  </si>
  <si>
    <t>RESERVE PRESIDENT (OT 0140)</t>
  </si>
  <si>
    <t xml:space="preserve">GRADUATE ASSISTANT </t>
  </si>
  <si>
    <t xml:space="preserve">GRADUATE TUITION ASSISTANCE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</si>
</sst>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Times New Roman"/>
    </font>
    <font>
      <sz val="10"/>
      <name val="Times New Roman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i/>
      <sz val="14"/>
      <name val="Cambria"/>
      <family val="1"/>
      <scheme val="major"/>
    </font>
    <font>
      <b/>
      <i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8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38" fontId="3" fillId="0" borderId="0" xfId="0" applyNumberFormat="1" applyFont="1"/>
    <xf numFmtId="6" fontId="2" fillId="0" borderId="0" xfId="2" applyNumberFormat="1" applyFont="1"/>
    <xf numFmtId="8" fontId="2" fillId="0" borderId="0" xfId="2" applyNumberFormat="1" applyFont="1"/>
    <xf numFmtId="8" fontId="2" fillId="0" borderId="0" xfId="0" applyNumberFormat="1" applyFont="1"/>
    <xf numFmtId="6" fontId="2" fillId="0" borderId="0" xfId="0" applyNumberFormat="1" applyFont="1"/>
    <xf numFmtId="6" fontId="2" fillId="0" borderId="2" xfId="0" applyNumberFormat="1" applyFont="1" applyBorder="1"/>
    <xf numFmtId="0" fontId="4" fillId="0" borderId="0" xfId="0" applyFont="1"/>
    <xf numFmtId="43" fontId="2" fillId="0" borderId="0" xfId="1" applyFont="1"/>
    <xf numFmtId="43" fontId="2" fillId="0" borderId="0" xfId="0" applyNumberFormat="1" applyFont="1"/>
    <xf numFmtId="0" fontId="3" fillId="0" borderId="0" xfId="0" applyFont="1" applyAlignment="1">
      <alignment horizontal="center" wrapText="1"/>
    </xf>
    <xf numFmtId="6" fontId="3" fillId="0" borderId="0" xfId="0" applyNumberFormat="1" applyFont="1"/>
    <xf numFmtId="6" fontId="2" fillId="0" borderId="0" xfId="0" applyNumberFormat="1" applyFont="1" applyAlignment="1">
      <alignment horizontal="center"/>
    </xf>
    <xf numFmtId="6" fontId="2" fillId="2" borderId="0" xfId="2" applyNumberFormat="1" applyFont="1" applyFill="1"/>
    <xf numFmtId="6" fontId="2" fillId="0" borderId="2" xfId="2" applyNumberFormat="1" applyFont="1" applyBorder="1"/>
    <xf numFmtId="6" fontId="3" fillId="0" borderId="0" xfId="2" applyNumberFormat="1" applyFont="1"/>
    <xf numFmtId="6" fontId="3" fillId="0" borderId="1" xfId="0" applyNumberFormat="1" applyFont="1" applyBorder="1"/>
    <xf numFmtId="6" fontId="2" fillId="0" borderId="0" xfId="1" applyNumberFormat="1" applyFont="1"/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9"/>
  <sheetViews>
    <sheetView tabSelected="1" zoomScale="110" zoomScaleNormal="110" workbookViewId="0">
      <pane xSplit="2" ySplit="5" topLeftCell="C377" activePane="bottomRight" state="frozen"/>
      <selection pane="topRight" activeCell="C1" sqref="C1"/>
      <selection pane="bottomLeft" activeCell="A6" sqref="A6"/>
      <selection pane="bottomRight" activeCell="E335" sqref="E335"/>
    </sheetView>
  </sheetViews>
  <sheetFormatPr defaultColWidth="9.33203125" defaultRowHeight="13.2" x14ac:dyDescent="0.25"/>
  <cols>
    <col min="1" max="1" width="10.109375" style="1" bestFit="1" customWidth="1"/>
    <col min="2" max="2" width="71" style="3" customWidth="1"/>
    <col min="3" max="8" width="16" style="1" customWidth="1"/>
    <col min="9" max="9" width="12.6640625" style="1" bestFit="1" customWidth="1"/>
    <col min="10" max="10" width="13.33203125" style="1" bestFit="1" customWidth="1"/>
    <col min="11" max="12" width="9.33203125" style="1"/>
    <col min="13" max="13" width="9.77734375" style="1" customWidth="1"/>
    <col min="14" max="16384" width="9.33203125" style="1"/>
  </cols>
  <sheetData>
    <row r="1" spans="1:8" s="13" customFormat="1" ht="17.399999999999999" x14ac:dyDescent="0.3">
      <c r="A1" s="24" t="s">
        <v>16</v>
      </c>
      <c r="B1" s="24"/>
      <c r="C1" s="24"/>
      <c r="D1" s="24"/>
      <c r="E1" s="24"/>
      <c r="F1" s="24"/>
      <c r="G1" s="24"/>
      <c r="H1" s="24"/>
    </row>
    <row r="2" spans="1:8" s="13" customFormat="1" ht="17.399999999999999" x14ac:dyDescent="0.3">
      <c r="A2" s="24" t="s">
        <v>26</v>
      </c>
      <c r="B2" s="24"/>
      <c r="C2" s="24"/>
      <c r="D2" s="24"/>
      <c r="E2" s="24"/>
      <c r="F2" s="24"/>
      <c r="G2" s="24"/>
      <c r="H2" s="24"/>
    </row>
    <row r="3" spans="1:8" s="13" customFormat="1" ht="17.399999999999999" x14ac:dyDescent="0.3">
      <c r="A3" s="24" t="s">
        <v>341</v>
      </c>
      <c r="B3" s="24"/>
      <c r="C3" s="24"/>
      <c r="D3" s="24"/>
      <c r="E3" s="24"/>
      <c r="F3" s="24"/>
      <c r="G3" s="24"/>
      <c r="H3" s="24"/>
    </row>
    <row r="4" spans="1:8" s="13" customFormat="1" ht="17.399999999999999" x14ac:dyDescent="0.3">
      <c r="A4" s="2"/>
      <c r="B4" s="2"/>
      <c r="C4" s="2"/>
      <c r="D4" s="2"/>
      <c r="E4" s="2"/>
      <c r="F4" s="2"/>
      <c r="G4" s="2"/>
      <c r="H4" s="2"/>
    </row>
    <row r="5" spans="1:8" s="2" customFormat="1" ht="26.4" x14ac:dyDescent="0.25">
      <c r="C5" s="16" t="s">
        <v>348</v>
      </c>
      <c r="D5" s="16" t="s">
        <v>349</v>
      </c>
      <c r="E5" s="16" t="s">
        <v>350</v>
      </c>
      <c r="F5" s="16" t="s">
        <v>351</v>
      </c>
      <c r="G5" s="16" t="s">
        <v>352</v>
      </c>
      <c r="H5" s="16" t="s">
        <v>32</v>
      </c>
    </row>
    <row r="6" spans="1:8" x14ac:dyDescent="0.25">
      <c r="C6" s="4"/>
      <c r="D6" s="4"/>
      <c r="E6" s="4"/>
      <c r="F6" s="5"/>
      <c r="G6" s="6"/>
      <c r="H6" s="5"/>
    </row>
    <row r="7" spans="1:8" x14ac:dyDescent="0.25">
      <c r="B7" s="7" t="s">
        <v>1</v>
      </c>
      <c r="C7" s="9"/>
      <c r="D7" s="9"/>
      <c r="E7" s="3"/>
      <c r="F7" s="3"/>
      <c r="G7" s="7"/>
      <c r="H7" s="3"/>
    </row>
    <row r="8" spans="1:8" x14ac:dyDescent="0.25">
      <c r="A8" s="1">
        <v>215001</v>
      </c>
      <c r="B8" s="3" t="s">
        <v>33</v>
      </c>
      <c r="C8" s="8">
        <v>0</v>
      </c>
      <c r="D8" s="8">
        <v>117764</v>
      </c>
      <c r="E8" s="8">
        <f>SUM(C8:D8)*0.35</f>
        <v>41217.399999999994</v>
      </c>
      <c r="F8" s="8">
        <v>0</v>
      </c>
      <c r="G8" s="8">
        <v>20000</v>
      </c>
      <c r="H8" s="8">
        <f t="shared" ref="H8:H21" si="0">+C8+D8+E8+F8+G8</f>
        <v>178981.4</v>
      </c>
    </row>
    <row r="9" spans="1:8" x14ac:dyDescent="0.25">
      <c r="A9" s="1">
        <v>215002</v>
      </c>
      <c r="B9" s="3" t="s">
        <v>240</v>
      </c>
      <c r="C9" s="8">
        <v>0</v>
      </c>
      <c r="D9" s="8">
        <v>0</v>
      </c>
      <c r="E9" s="8">
        <f t="shared" ref="E9:E21" si="1">SUM(C9:D9)*0.35</f>
        <v>0</v>
      </c>
      <c r="F9" s="8">
        <v>0</v>
      </c>
      <c r="G9" s="8">
        <v>4450</v>
      </c>
      <c r="H9" s="8">
        <f t="shared" si="0"/>
        <v>4450</v>
      </c>
    </row>
    <row r="10" spans="1:8" x14ac:dyDescent="0.25">
      <c r="A10" s="1">
        <v>215011</v>
      </c>
      <c r="B10" s="3" t="s">
        <v>241</v>
      </c>
      <c r="C10" s="8">
        <v>0</v>
      </c>
      <c r="D10" s="8">
        <v>0</v>
      </c>
      <c r="E10" s="8">
        <f t="shared" si="1"/>
        <v>0</v>
      </c>
      <c r="F10" s="8">
        <v>0</v>
      </c>
      <c r="G10" s="8">
        <v>10000</v>
      </c>
      <c r="H10" s="8">
        <f t="shared" si="0"/>
        <v>10000</v>
      </c>
    </row>
    <row r="11" spans="1:8" x14ac:dyDescent="0.25">
      <c r="A11" s="1">
        <v>215017</v>
      </c>
      <c r="B11" s="3" t="s">
        <v>34</v>
      </c>
      <c r="C11" s="8">
        <v>0</v>
      </c>
      <c r="D11" s="8">
        <v>0</v>
      </c>
      <c r="E11" s="8">
        <f t="shared" si="1"/>
        <v>0</v>
      </c>
      <c r="F11" s="8">
        <v>0</v>
      </c>
      <c r="G11" s="8">
        <v>10000</v>
      </c>
      <c r="H11" s="8">
        <f t="shared" si="0"/>
        <v>10000</v>
      </c>
    </row>
    <row r="12" spans="1:8" x14ac:dyDescent="0.25">
      <c r="A12" s="1">
        <v>215026</v>
      </c>
      <c r="B12" s="3" t="s">
        <v>35</v>
      </c>
      <c r="C12" s="8">
        <v>0</v>
      </c>
      <c r="D12" s="8">
        <v>0</v>
      </c>
      <c r="E12" s="8">
        <f t="shared" si="1"/>
        <v>0</v>
      </c>
      <c r="F12" s="8">
        <v>0</v>
      </c>
      <c r="G12" s="8">
        <v>20000</v>
      </c>
      <c r="H12" s="8">
        <f t="shared" si="0"/>
        <v>20000</v>
      </c>
    </row>
    <row r="13" spans="1:8" x14ac:dyDescent="0.25">
      <c r="A13" s="1">
        <v>215027</v>
      </c>
      <c r="B13" s="3" t="s">
        <v>363</v>
      </c>
      <c r="C13" s="11">
        <v>0</v>
      </c>
      <c r="D13" s="8">
        <v>2143</v>
      </c>
      <c r="E13" s="8">
        <f t="shared" si="1"/>
        <v>750.05</v>
      </c>
      <c r="F13" s="8">
        <v>20000</v>
      </c>
      <c r="G13" s="8">
        <v>5760</v>
      </c>
      <c r="H13" s="8">
        <f t="shared" si="0"/>
        <v>28653.05</v>
      </c>
    </row>
    <row r="14" spans="1:8" x14ac:dyDescent="0.25">
      <c r="A14" s="1">
        <v>215079</v>
      </c>
      <c r="B14" s="3" t="s">
        <v>153</v>
      </c>
      <c r="C14" s="11">
        <v>0</v>
      </c>
      <c r="D14" s="8">
        <v>0</v>
      </c>
      <c r="E14" s="8">
        <f t="shared" si="1"/>
        <v>0</v>
      </c>
      <c r="F14" s="11">
        <v>0</v>
      </c>
      <c r="G14" s="8">
        <v>37982.839999999997</v>
      </c>
      <c r="H14" s="11">
        <f t="shared" si="0"/>
        <v>37982.839999999997</v>
      </c>
    </row>
    <row r="15" spans="1:8" x14ac:dyDescent="0.25">
      <c r="A15" s="1">
        <v>215110</v>
      </c>
      <c r="B15" s="3" t="s">
        <v>329</v>
      </c>
      <c r="C15" s="11">
        <v>0</v>
      </c>
      <c r="D15" s="8">
        <v>0</v>
      </c>
      <c r="E15" s="8">
        <f t="shared" si="1"/>
        <v>0</v>
      </c>
      <c r="F15" s="11">
        <v>0</v>
      </c>
      <c r="G15" s="8">
        <v>1500</v>
      </c>
      <c r="H15" s="11">
        <f t="shared" si="0"/>
        <v>1500</v>
      </c>
    </row>
    <row r="16" spans="1:8" x14ac:dyDescent="0.25">
      <c r="A16" s="1">
        <v>215183</v>
      </c>
      <c r="B16" s="3" t="s">
        <v>195</v>
      </c>
      <c r="C16" s="11">
        <v>0</v>
      </c>
      <c r="D16" s="8">
        <v>0</v>
      </c>
      <c r="E16" s="8">
        <f t="shared" si="1"/>
        <v>0</v>
      </c>
      <c r="F16" s="11">
        <v>0</v>
      </c>
      <c r="G16" s="8">
        <v>10684.3</v>
      </c>
      <c r="H16" s="11">
        <f t="shared" si="0"/>
        <v>10684.3</v>
      </c>
    </row>
    <row r="17" spans="1:8" x14ac:dyDescent="0.25">
      <c r="A17" s="1">
        <v>216013</v>
      </c>
      <c r="B17" s="3" t="s">
        <v>36</v>
      </c>
      <c r="C17" s="8">
        <v>105231.14</v>
      </c>
      <c r="D17" s="8">
        <v>61596</v>
      </c>
      <c r="E17" s="8">
        <f t="shared" si="1"/>
        <v>58389.499000000003</v>
      </c>
      <c r="F17" s="8">
        <v>0</v>
      </c>
      <c r="G17" s="8">
        <v>11813.5</v>
      </c>
      <c r="H17" s="8">
        <f t="shared" si="0"/>
        <v>237030.13900000002</v>
      </c>
    </row>
    <row r="18" spans="1:8" x14ac:dyDescent="0.25">
      <c r="A18" s="1">
        <v>216022</v>
      </c>
      <c r="B18" s="3" t="s">
        <v>151</v>
      </c>
      <c r="C18" s="8">
        <v>0</v>
      </c>
      <c r="D18" s="8">
        <v>76275</v>
      </c>
      <c r="E18" s="8">
        <f t="shared" si="1"/>
        <v>26696.25</v>
      </c>
      <c r="F18" s="11">
        <v>0</v>
      </c>
      <c r="G18" s="8">
        <v>3000</v>
      </c>
      <c r="H18" s="11">
        <f t="shared" si="0"/>
        <v>105971.25</v>
      </c>
    </row>
    <row r="19" spans="1:8" x14ac:dyDescent="0.25">
      <c r="A19" s="1">
        <v>216023</v>
      </c>
      <c r="B19" s="3" t="s">
        <v>152</v>
      </c>
      <c r="C19" s="11">
        <v>0</v>
      </c>
      <c r="D19" s="11">
        <v>0</v>
      </c>
      <c r="E19" s="8">
        <f t="shared" si="1"/>
        <v>0</v>
      </c>
      <c r="F19" s="11">
        <v>0</v>
      </c>
      <c r="G19" s="8">
        <v>6500</v>
      </c>
      <c r="H19" s="8">
        <f t="shared" si="0"/>
        <v>6500</v>
      </c>
    </row>
    <row r="20" spans="1:8" x14ac:dyDescent="0.25">
      <c r="A20" s="1">
        <v>216026</v>
      </c>
      <c r="B20" s="3" t="s">
        <v>337</v>
      </c>
      <c r="C20" s="11">
        <f>6670-6670</f>
        <v>0</v>
      </c>
      <c r="D20" s="11">
        <v>0</v>
      </c>
      <c r="E20" s="8">
        <v>0</v>
      </c>
      <c r="F20" s="11">
        <v>0</v>
      </c>
      <c r="G20" s="8">
        <v>15734.5</v>
      </c>
      <c r="H20" s="8">
        <f t="shared" si="0"/>
        <v>15734.5</v>
      </c>
    </row>
    <row r="21" spans="1:8" x14ac:dyDescent="0.25">
      <c r="A21" s="1">
        <v>216095</v>
      </c>
      <c r="B21" s="3" t="s">
        <v>242</v>
      </c>
      <c r="C21" s="11">
        <v>0</v>
      </c>
      <c r="D21" s="11">
        <v>0</v>
      </c>
      <c r="E21" s="8">
        <f t="shared" si="1"/>
        <v>0</v>
      </c>
      <c r="F21" s="11">
        <v>0</v>
      </c>
      <c r="G21" s="8">
        <v>9983.1299999999992</v>
      </c>
      <c r="H21" s="11">
        <f t="shared" si="0"/>
        <v>9983.1299999999992</v>
      </c>
    </row>
    <row r="22" spans="1:8" x14ac:dyDescent="0.25">
      <c r="C22" s="11"/>
      <c r="D22" s="11"/>
      <c r="E22" s="11"/>
      <c r="F22" s="11"/>
      <c r="G22" s="11"/>
      <c r="H22" s="11"/>
    </row>
    <row r="23" spans="1:8" x14ac:dyDescent="0.25">
      <c r="B23" s="3" t="s">
        <v>2</v>
      </c>
      <c r="C23" s="12">
        <f>SUM(C8:C22)</f>
        <v>105231.14</v>
      </c>
      <c r="D23" s="12">
        <f>SUM(D8:D22)</f>
        <v>257778</v>
      </c>
      <c r="E23" s="12">
        <f>SUM(E8:E22)</f>
        <v>127053.19899999999</v>
      </c>
      <c r="F23" s="12">
        <f>SUM(F8:F22)</f>
        <v>20000</v>
      </c>
      <c r="G23" s="12">
        <v>167408.27000000002</v>
      </c>
      <c r="H23" s="12">
        <f>SUM(H8:H22)</f>
        <v>677470.60900000005</v>
      </c>
    </row>
    <row r="24" spans="1:8" x14ac:dyDescent="0.25">
      <c r="C24" s="8"/>
      <c r="D24" s="18"/>
      <c r="E24" s="18"/>
      <c r="F24" s="11"/>
      <c r="G24" s="11"/>
      <c r="H24" s="11"/>
    </row>
    <row r="25" spans="1:8" x14ac:dyDescent="0.25">
      <c r="B25" s="7" t="s">
        <v>18</v>
      </c>
      <c r="C25" s="11"/>
      <c r="D25" s="11"/>
      <c r="E25" s="11"/>
      <c r="F25" s="11"/>
      <c r="G25" s="17"/>
      <c r="H25" s="11"/>
    </row>
    <row r="26" spans="1:8" x14ac:dyDescent="0.25">
      <c r="A26" s="1">
        <v>210035</v>
      </c>
      <c r="B26" s="3" t="s">
        <v>204</v>
      </c>
      <c r="C26" s="8">
        <v>0</v>
      </c>
      <c r="D26" s="8">
        <v>0</v>
      </c>
      <c r="E26" s="8">
        <f>SUM(C26:D26)*0.35</f>
        <v>0</v>
      </c>
      <c r="F26" s="11">
        <v>0</v>
      </c>
      <c r="G26" s="11">
        <v>15903</v>
      </c>
      <c r="H26" s="8">
        <f t="shared" ref="H26:H49" si="2">+C26+D26+E26+F26+G26</f>
        <v>15903</v>
      </c>
    </row>
    <row r="27" spans="1:8" x14ac:dyDescent="0.25">
      <c r="A27" s="1">
        <v>210075</v>
      </c>
      <c r="B27" s="3" t="s">
        <v>244</v>
      </c>
      <c r="C27" s="8">
        <v>0</v>
      </c>
      <c r="D27" s="8">
        <v>0</v>
      </c>
      <c r="E27" s="8">
        <f t="shared" ref="E27:E49" si="3">SUM(C27:D27)*0.35</f>
        <v>0</v>
      </c>
      <c r="F27" s="8">
        <v>0</v>
      </c>
      <c r="G27" s="11">
        <v>79708</v>
      </c>
      <c r="H27" s="8">
        <f t="shared" si="2"/>
        <v>79708</v>
      </c>
    </row>
    <row r="28" spans="1:8" x14ac:dyDescent="0.25">
      <c r="A28" s="1">
        <v>210076</v>
      </c>
      <c r="B28" s="3" t="s">
        <v>243</v>
      </c>
      <c r="C28" s="8">
        <v>0</v>
      </c>
      <c r="D28" s="8">
        <v>0</v>
      </c>
      <c r="E28" s="8">
        <f t="shared" si="3"/>
        <v>0</v>
      </c>
      <c r="F28" s="8">
        <v>0</v>
      </c>
      <c r="G28" s="11">
        <v>10029</v>
      </c>
      <c r="H28" s="8">
        <f t="shared" si="2"/>
        <v>10029</v>
      </c>
    </row>
    <row r="29" spans="1:8" x14ac:dyDescent="0.25">
      <c r="A29" s="1">
        <v>210314</v>
      </c>
      <c r="B29" s="3" t="s">
        <v>188</v>
      </c>
      <c r="C29" s="8">
        <v>0</v>
      </c>
      <c r="D29" s="8">
        <v>0</v>
      </c>
      <c r="E29" s="8">
        <f t="shared" si="3"/>
        <v>0</v>
      </c>
      <c r="F29" s="8">
        <v>0</v>
      </c>
      <c r="G29" s="11">
        <v>5000</v>
      </c>
      <c r="H29" s="8">
        <f t="shared" si="2"/>
        <v>5000</v>
      </c>
    </row>
    <row r="30" spans="1:8" x14ac:dyDescent="0.25">
      <c r="A30" s="1">
        <v>210316</v>
      </c>
      <c r="B30" s="3" t="s">
        <v>186</v>
      </c>
      <c r="C30" s="8">
        <v>0</v>
      </c>
      <c r="D30" s="8">
        <v>0</v>
      </c>
      <c r="E30" s="8">
        <f t="shared" si="3"/>
        <v>0</v>
      </c>
      <c r="F30" s="8">
        <v>0</v>
      </c>
      <c r="G30" s="11">
        <v>7000</v>
      </c>
      <c r="H30" s="8">
        <f t="shared" si="2"/>
        <v>7000</v>
      </c>
    </row>
    <row r="31" spans="1:8" x14ac:dyDescent="0.25">
      <c r="A31" s="1">
        <v>210320</v>
      </c>
      <c r="B31" s="3" t="s">
        <v>187</v>
      </c>
      <c r="C31" s="8">
        <v>90082</v>
      </c>
      <c r="D31" s="8">
        <v>73581</v>
      </c>
      <c r="E31" s="8">
        <f t="shared" si="3"/>
        <v>57282.049999999996</v>
      </c>
      <c r="F31" s="8">
        <v>0</v>
      </c>
      <c r="G31" s="11">
        <v>20250</v>
      </c>
      <c r="H31" s="8">
        <f t="shared" si="2"/>
        <v>241195.05</v>
      </c>
    </row>
    <row r="32" spans="1:8" x14ac:dyDescent="0.25">
      <c r="A32" s="1">
        <v>210450</v>
      </c>
      <c r="B32" s="3" t="s">
        <v>38</v>
      </c>
      <c r="C32" s="8">
        <v>78897</v>
      </c>
      <c r="D32" s="8">
        <v>0</v>
      </c>
      <c r="E32" s="8">
        <f t="shared" si="3"/>
        <v>27613.949999999997</v>
      </c>
      <c r="F32" s="8">
        <v>0</v>
      </c>
      <c r="G32" s="11">
        <v>2051</v>
      </c>
      <c r="H32" s="8">
        <f t="shared" si="2"/>
        <v>108561.95</v>
      </c>
    </row>
    <row r="33" spans="1:8" x14ac:dyDescent="0.25">
      <c r="A33" s="1">
        <v>213006</v>
      </c>
      <c r="B33" s="3" t="s">
        <v>39</v>
      </c>
      <c r="C33" s="8">
        <v>0</v>
      </c>
      <c r="D33" s="8">
        <v>0</v>
      </c>
      <c r="E33" s="8">
        <f t="shared" si="3"/>
        <v>0</v>
      </c>
      <c r="F33" s="8">
        <v>0</v>
      </c>
      <c r="G33" s="11">
        <v>23250</v>
      </c>
      <c r="H33" s="8">
        <f t="shared" si="2"/>
        <v>23250</v>
      </c>
    </row>
    <row r="34" spans="1:8" x14ac:dyDescent="0.25">
      <c r="A34" s="1">
        <v>213007</v>
      </c>
      <c r="B34" s="3" t="s">
        <v>40</v>
      </c>
      <c r="C34" s="8">
        <v>0</v>
      </c>
      <c r="D34" s="8">
        <v>0</v>
      </c>
      <c r="E34" s="8">
        <f t="shared" si="3"/>
        <v>0</v>
      </c>
      <c r="F34" s="8">
        <v>0</v>
      </c>
      <c r="G34" s="11">
        <v>11915</v>
      </c>
      <c r="H34" s="8">
        <f t="shared" si="2"/>
        <v>11915</v>
      </c>
    </row>
    <row r="35" spans="1:8" x14ac:dyDescent="0.25">
      <c r="A35" s="1">
        <v>215005</v>
      </c>
      <c r="B35" s="3" t="s">
        <v>41</v>
      </c>
      <c r="C35" s="8">
        <v>192116</v>
      </c>
      <c r="D35" s="8">
        <v>111228</v>
      </c>
      <c r="E35" s="8">
        <f t="shared" si="3"/>
        <v>106170.4</v>
      </c>
      <c r="F35" s="8">
        <v>0</v>
      </c>
      <c r="G35" s="11">
        <v>20139</v>
      </c>
      <c r="H35" s="8">
        <f t="shared" si="2"/>
        <v>429653.4</v>
      </c>
    </row>
    <row r="36" spans="1:8" x14ac:dyDescent="0.25">
      <c r="A36" s="1">
        <v>215007</v>
      </c>
      <c r="B36" s="3" t="s">
        <v>310</v>
      </c>
      <c r="C36" s="8">
        <v>12282</v>
      </c>
      <c r="D36" s="8">
        <v>5945</v>
      </c>
      <c r="E36" s="8">
        <f t="shared" si="3"/>
        <v>6379.45</v>
      </c>
      <c r="F36" s="8">
        <f>190000-31000-9000</f>
        <v>150000</v>
      </c>
      <c r="G36" s="11">
        <v>10000</v>
      </c>
      <c r="H36" s="8">
        <f t="shared" si="2"/>
        <v>184606.45</v>
      </c>
    </row>
    <row r="37" spans="1:8" x14ac:dyDescent="0.25">
      <c r="A37" s="1">
        <v>215016</v>
      </c>
      <c r="B37" s="3" t="s">
        <v>42</v>
      </c>
      <c r="C37" s="8">
        <v>4257</v>
      </c>
      <c r="D37" s="8">
        <v>0</v>
      </c>
      <c r="E37" s="8">
        <f t="shared" si="3"/>
        <v>1489.9499999999998</v>
      </c>
      <c r="F37" s="8">
        <v>0</v>
      </c>
      <c r="G37" s="11">
        <v>7904</v>
      </c>
      <c r="H37" s="8">
        <f t="shared" si="2"/>
        <v>13650.95</v>
      </c>
    </row>
    <row r="38" spans="1:8" x14ac:dyDescent="0.25">
      <c r="A38" s="1">
        <v>215033</v>
      </c>
      <c r="B38" s="3" t="s">
        <v>245</v>
      </c>
      <c r="C38" s="8">
        <v>0</v>
      </c>
      <c r="D38" s="8">
        <v>0</v>
      </c>
      <c r="E38" s="8">
        <f t="shared" si="3"/>
        <v>0</v>
      </c>
      <c r="F38" s="11">
        <v>0</v>
      </c>
      <c r="G38" s="11">
        <v>3300</v>
      </c>
      <c r="H38" s="11">
        <f t="shared" si="2"/>
        <v>3300</v>
      </c>
    </row>
    <row r="39" spans="1:8" x14ac:dyDescent="0.25">
      <c r="A39" s="1">
        <v>215038</v>
      </c>
      <c r="B39" s="3" t="s">
        <v>122</v>
      </c>
      <c r="C39" s="8">
        <v>0</v>
      </c>
      <c r="D39" s="8">
        <v>0</v>
      </c>
      <c r="E39" s="8">
        <f t="shared" si="3"/>
        <v>0</v>
      </c>
      <c r="F39" s="11">
        <v>0</v>
      </c>
      <c r="G39" s="11">
        <v>3188</v>
      </c>
      <c r="H39" s="11">
        <f t="shared" si="2"/>
        <v>3188</v>
      </c>
    </row>
    <row r="40" spans="1:8" x14ac:dyDescent="0.25">
      <c r="A40" s="1">
        <v>215039</v>
      </c>
      <c r="B40" s="3" t="s">
        <v>43</v>
      </c>
      <c r="C40" s="8">
        <v>45425</v>
      </c>
      <c r="D40" s="8">
        <v>24440</v>
      </c>
      <c r="E40" s="8">
        <f t="shared" si="3"/>
        <v>24452.75</v>
      </c>
      <c r="F40" s="8">
        <v>0</v>
      </c>
      <c r="G40" s="11">
        <v>19328</v>
      </c>
      <c r="H40" s="8">
        <f t="shared" si="2"/>
        <v>113645.75</v>
      </c>
    </row>
    <row r="41" spans="1:8" x14ac:dyDescent="0.25">
      <c r="A41" s="1">
        <v>215044</v>
      </c>
      <c r="B41" s="3" t="s">
        <v>321</v>
      </c>
      <c r="C41" s="8">
        <f>52089+66863</f>
        <v>118952</v>
      </c>
      <c r="D41" s="8">
        <v>37881.75</v>
      </c>
      <c r="E41" s="8">
        <f t="shared" si="3"/>
        <v>54891.8125</v>
      </c>
      <c r="F41" s="8">
        <v>0</v>
      </c>
      <c r="G41" s="11">
        <v>13540</v>
      </c>
      <c r="H41" s="8">
        <f t="shared" si="2"/>
        <v>225265.5625</v>
      </c>
    </row>
    <row r="42" spans="1:8" x14ac:dyDescent="0.25">
      <c r="A42" s="1">
        <v>215045</v>
      </c>
      <c r="B42" s="3" t="s">
        <v>234</v>
      </c>
      <c r="C42" s="8">
        <v>156854.5</v>
      </c>
      <c r="D42" s="8">
        <v>0</v>
      </c>
      <c r="E42" s="8">
        <f t="shared" si="3"/>
        <v>54899.074999999997</v>
      </c>
      <c r="F42" s="8">
        <v>0</v>
      </c>
      <c r="G42" s="11">
        <v>3016</v>
      </c>
      <c r="H42" s="8">
        <f t="shared" si="2"/>
        <v>214769.57500000001</v>
      </c>
    </row>
    <row r="43" spans="1:8" x14ac:dyDescent="0.25">
      <c r="A43" s="1">
        <v>215203</v>
      </c>
      <c r="B43" s="3" t="s">
        <v>246</v>
      </c>
      <c r="C43" s="8">
        <v>0</v>
      </c>
      <c r="D43" s="8">
        <v>0</v>
      </c>
      <c r="E43" s="8">
        <f t="shared" si="3"/>
        <v>0</v>
      </c>
      <c r="F43" s="8">
        <v>0</v>
      </c>
      <c r="G43" s="11">
        <v>9562</v>
      </c>
      <c r="H43" s="8">
        <f t="shared" si="2"/>
        <v>9562</v>
      </c>
    </row>
    <row r="44" spans="1:8" x14ac:dyDescent="0.25">
      <c r="A44" s="1">
        <v>216070</v>
      </c>
      <c r="B44" s="3" t="s">
        <v>339</v>
      </c>
      <c r="C44" s="8">
        <v>221985.55</v>
      </c>
      <c r="D44" s="8">
        <v>40530.519999999997</v>
      </c>
      <c r="E44" s="8">
        <f t="shared" si="3"/>
        <v>91880.624499999991</v>
      </c>
      <c r="F44" s="8">
        <v>0</v>
      </c>
      <c r="G44" s="11">
        <v>24617</v>
      </c>
      <c r="H44" s="8">
        <f t="shared" si="2"/>
        <v>379013.69449999998</v>
      </c>
    </row>
    <row r="45" spans="1:8" x14ac:dyDescent="0.25">
      <c r="A45" s="1">
        <v>216081</v>
      </c>
      <c r="B45" s="3" t="s">
        <v>249</v>
      </c>
      <c r="C45" s="8">
        <f>2565.79-2565.79</f>
        <v>0</v>
      </c>
      <c r="D45" s="8">
        <v>0</v>
      </c>
      <c r="E45" s="8">
        <f t="shared" si="3"/>
        <v>0</v>
      </c>
      <c r="F45" s="8">
        <v>0</v>
      </c>
      <c r="G45" s="11">
        <v>52770</v>
      </c>
      <c r="H45" s="8">
        <f t="shared" si="2"/>
        <v>52770</v>
      </c>
    </row>
    <row r="46" spans="1:8" x14ac:dyDescent="0.25">
      <c r="A46" s="1">
        <v>216900</v>
      </c>
      <c r="B46" s="3" t="s">
        <v>48</v>
      </c>
      <c r="C46" s="8">
        <v>0</v>
      </c>
      <c r="D46" s="8">
        <v>0</v>
      </c>
      <c r="E46" s="8">
        <f t="shared" si="3"/>
        <v>0</v>
      </c>
      <c r="F46" s="11">
        <v>0</v>
      </c>
      <c r="G46" s="11">
        <v>25384</v>
      </c>
      <c r="H46" s="8">
        <f t="shared" si="2"/>
        <v>25384</v>
      </c>
    </row>
    <row r="47" spans="1:8" x14ac:dyDescent="0.25">
      <c r="A47" s="1">
        <v>217028</v>
      </c>
      <c r="B47" s="3" t="s">
        <v>253</v>
      </c>
      <c r="C47" s="8">
        <v>0</v>
      </c>
      <c r="D47" s="8">
        <v>16920.75</v>
      </c>
      <c r="E47" s="8">
        <f t="shared" si="3"/>
        <v>5922.2624999999998</v>
      </c>
      <c r="F47" s="11">
        <v>0</v>
      </c>
      <c r="G47" s="11">
        <v>0</v>
      </c>
      <c r="H47" s="8">
        <f t="shared" si="2"/>
        <v>22843.012500000001</v>
      </c>
    </row>
    <row r="48" spans="1:8" x14ac:dyDescent="0.25">
      <c r="A48" s="1">
        <v>218003</v>
      </c>
      <c r="B48" s="3" t="s">
        <v>254</v>
      </c>
      <c r="C48" s="11">
        <v>85117</v>
      </c>
      <c r="D48" s="11">
        <v>0</v>
      </c>
      <c r="E48" s="8">
        <f t="shared" si="3"/>
        <v>29790.949999999997</v>
      </c>
      <c r="F48" s="11">
        <v>0</v>
      </c>
      <c r="G48" s="11">
        <v>0</v>
      </c>
      <c r="H48" s="8">
        <f t="shared" si="2"/>
        <v>114907.95</v>
      </c>
    </row>
    <row r="49" spans="1:8" x14ac:dyDescent="0.25">
      <c r="A49" s="1">
        <v>219033</v>
      </c>
      <c r="B49" s="3" t="s">
        <v>49</v>
      </c>
      <c r="C49" s="11">
        <v>21789</v>
      </c>
      <c r="D49" s="11">
        <v>0</v>
      </c>
      <c r="E49" s="8">
        <f t="shared" si="3"/>
        <v>7626.15</v>
      </c>
      <c r="F49" s="11">
        <v>0</v>
      </c>
      <c r="G49" s="11">
        <v>4650</v>
      </c>
      <c r="H49" s="8">
        <f t="shared" si="2"/>
        <v>34065.15</v>
      </c>
    </row>
    <row r="50" spans="1:8" x14ac:dyDescent="0.25">
      <c r="C50" s="11"/>
      <c r="D50" s="11"/>
      <c r="E50" s="8"/>
      <c r="F50" s="11"/>
      <c r="G50" s="11"/>
      <c r="H50" s="8"/>
    </row>
    <row r="51" spans="1:8" x14ac:dyDescent="0.25">
      <c r="B51" s="3" t="s">
        <v>17</v>
      </c>
      <c r="C51" s="12">
        <f>SUM(C26:C49)</f>
        <v>1027757.05</v>
      </c>
      <c r="D51" s="12">
        <f>SUM(D26:D49)</f>
        <v>310527.02</v>
      </c>
      <c r="E51" s="12">
        <f>SUM(E26:E49)</f>
        <v>468399.42450000008</v>
      </c>
      <c r="F51" s="12">
        <f>SUM(F26:F49)</f>
        <v>150000</v>
      </c>
      <c r="G51" s="12">
        <v>372504</v>
      </c>
      <c r="H51" s="12">
        <f>SUM(H26:H49)</f>
        <v>2329187.4945000005</v>
      </c>
    </row>
    <row r="52" spans="1:8" x14ac:dyDescent="0.25">
      <c r="C52" s="8"/>
      <c r="D52" s="11"/>
      <c r="E52" s="11"/>
      <c r="F52" s="11"/>
      <c r="G52" s="11"/>
      <c r="H52" s="11"/>
    </row>
    <row r="53" spans="1:8" x14ac:dyDescent="0.25">
      <c r="B53" s="7" t="s">
        <v>300</v>
      </c>
      <c r="C53" s="8"/>
      <c r="D53" s="11"/>
      <c r="E53" s="11"/>
      <c r="F53" s="11"/>
      <c r="G53" s="17"/>
      <c r="H53" s="11"/>
    </row>
    <row r="54" spans="1:8" x14ac:dyDescent="0.25">
      <c r="A54" s="1">
        <v>216102</v>
      </c>
      <c r="B54" s="3" t="s">
        <v>250</v>
      </c>
      <c r="C54" s="11">
        <v>0</v>
      </c>
      <c r="D54" s="11">
        <v>0</v>
      </c>
      <c r="E54" s="8">
        <f t="shared" ref="E54:E56" si="4">SUM(C54:D54)*0.35</f>
        <v>0</v>
      </c>
      <c r="F54" s="11">
        <v>0</v>
      </c>
      <c r="G54" s="11">
        <v>100</v>
      </c>
      <c r="H54" s="8">
        <f>+C54+D54+E54+F54+G54</f>
        <v>100</v>
      </c>
    </row>
    <row r="55" spans="1:8" x14ac:dyDescent="0.25">
      <c r="A55" s="1">
        <v>217029</v>
      </c>
      <c r="B55" s="3" t="s">
        <v>232</v>
      </c>
      <c r="C55" s="11">
        <v>50727</v>
      </c>
      <c r="D55" s="8">
        <v>57991</v>
      </c>
      <c r="E55" s="8">
        <f t="shared" si="4"/>
        <v>38051.299999999996</v>
      </c>
      <c r="F55" s="11">
        <v>0</v>
      </c>
      <c r="G55" s="11">
        <v>17081</v>
      </c>
      <c r="H55" s="8">
        <f>+C55+D55+E55+F55+G55</f>
        <v>163850.29999999999</v>
      </c>
    </row>
    <row r="56" spans="1:8" x14ac:dyDescent="0.25">
      <c r="A56" s="1">
        <v>217100</v>
      </c>
      <c r="B56" s="3" t="s">
        <v>338</v>
      </c>
      <c r="C56" s="11">
        <v>38052</v>
      </c>
      <c r="D56" s="11">
        <v>0</v>
      </c>
      <c r="E56" s="8">
        <f t="shared" si="4"/>
        <v>13318.199999999999</v>
      </c>
      <c r="F56" s="11">
        <v>0</v>
      </c>
      <c r="G56" s="11">
        <v>0</v>
      </c>
      <c r="H56" s="8">
        <f>+C56+D56+E56+F56+G56</f>
        <v>51370.2</v>
      </c>
    </row>
    <row r="57" spans="1:8" x14ac:dyDescent="0.25">
      <c r="C57" s="8"/>
      <c r="D57" s="11"/>
      <c r="E57" s="11"/>
      <c r="F57" s="11"/>
      <c r="G57" s="11"/>
      <c r="H57" s="11"/>
    </row>
    <row r="58" spans="1:8" x14ac:dyDescent="0.25">
      <c r="B58" s="3" t="s">
        <v>301</v>
      </c>
      <c r="C58" s="12">
        <f>SUM(C54:C57)</f>
        <v>88779</v>
      </c>
      <c r="D58" s="12">
        <f>SUM(D54:D57)</f>
        <v>57991</v>
      </c>
      <c r="E58" s="12">
        <f>SUM(E54:E57)</f>
        <v>51369.499999999993</v>
      </c>
      <c r="F58" s="12">
        <f>SUM(F54:F57)</f>
        <v>0</v>
      </c>
      <c r="G58" s="12">
        <v>17181</v>
      </c>
      <c r="H58" s="12">
        <f>SUM(H54:H57)</f>
        <v>215320.5</v>
      </c>
    </row>
    <row r="59" spans="1:8" x14ac:dyDescent="0.25">
      <c r="C59" s="8"/>
      <c r="D59" s="11"/>
      <c r="E59" s="11"/>
      <c r="F59" s="11"/>
      <c r="G59" s="11"/>
      <c r="H59" s="11"/>
    </row>
    <row r="60" spans="1:8" x14ac:dyDescent="0.25">
      <c r="B60" s="7" t="s">
        <v>303</v>
      </c>
      <c r="C60" s="8"/>
      <c r="D60" s="11"/>
      <c r="E60" s="11"/>
      <c r="F60" s="11"/>
      <c r="G60" s="17"/>
      <c r="H60" s="11"/>
    </row>
    <row r="61" spans="1:8" x14ac:dyDescent="0.25">
      <c r="A61" s="1">
        <v>216024</v>
      </c>
      <c r="B61" s="3" t="s">
        <v>44</v>
      </c>
      <c r="C61" s="11">
        <v>0</v>
      </c>
      <c r="D61" s="11">
        <v>0</v>
      </c>
      <c r="E61" s="8">
        <f>SUM(C61:D61)*0.35</f>
        <v>0</v>
      </c>
      <c r="F61" s="11">
        <v>0</v>
      </c>
      <c r="G61" s="11">
        <v>4650</v>
      </c>
      <c r="H61" s="8">
        <f t="shared" ref="H61:H68" si="5">+C61+D61+E61+F61+G61</f>
        <v>4650</v>
      </c>
    </row>
    <row r="62" spans="1:8" x14ac:dyDescent="0.25">
      <c r="A62" s="1">
        <v>216055</v>
      </c>
      <c r="B62" s="3" t="s">
        <v>45</v>
      </c>
      <c r="C62" s="8">
        <v>359754.49</v>
      </c>
      <c r="D62" s="11">
        <v>185348</v>
      </c>
      <c r="E62" s="8">
        <f t="shared" ref="E62:E68" si="6">SUM(C62:D62)*0.35</f>
        <v>190785.87149999998</v>
      </c>
      <c r="F62" s="11">
        <v>0</v>
      </c>
      <c r="G62" s="11">
        <v>51958</v>
      </c>
      <c r="H62" s="8">
        <f t="shared" si="5"/>
        <v>787846.3615</v>
      </c>
    </row>
    <row r="63" spans="1:8" hidden="1" x14ac:dyDescent="0.25">
      <c r="A63" s="1">
        <v>216076</v>
      </c>
      <c r="B63" s="3" t="s">
        <v>248</v>
      </c>
      <c r="C63" s="8">
        <v>0</v>
      </c>
      <c r="D63" s="19">
        <v>0</v>
      </c>
      <c r="E63" s="8">
        <f t="shared" si="6"/>
        <v>0</v>
      </c>
      <c r="F63" s="11">
        <v>0</v>
      </c>
      <c r="G63" s="11">
        <v>0</v>
      </c>
      <c r="H63" s="8">
        <f t="shared" si="5"/>
        <v>0</v>
      </c>
    </row>
    <row r="64" spans="1:8" x14ac:dyDescent="0.25">
      <c r="A64" s="1">
        <v>216101</v>
      </c>
      <c r="B64" s="3" t="s">
        <v>46</v>
      </c>
      <c r="C64" s="8">
        <v>0</v>
      </c>
      <c r="D64" s="8">
        <v>0</v>
      </c>
      <c r="E64" s="8">
        <f t="shared" si="6"/>
        <v>0</v>
      </c>
      <c r="F64" s="11">
        <v>0</v>
      </c>
      <c r="G64" s="11">
        <v>13950</v>
      </c>
      <c r="H64" s="8">
        <f t="shared" si="5"/>
        <v>13950</v>
      </c>
    </row>
    <row r="65" spans="1:8" x14ac:dyDescent="0.25">
      <c r="A65" s="1">
        <v>216103</v>
      </c>
      <c r="B65" s="3" t="s">
        <v>47</v>
      </c>
      <c r="C65" s="8">
        <v>0</v>
      </c>
      <c r="D65" s="8">
        <v>0</v>
      </c>
      <c r="E65" s="8">
        <f t="shared" si="6"/>
        <v>0</v>
      </c>
      <c r="F65" s="11">
        <v>0</v>
      </c>
      <c r="G65" s="11">
        <v>1150</v>
      </c>
      <c r="H65" s="8">
        <f t="shared" si="5"/>
        <v>1150</v>
      </c>
    </row>
    <row r="66" spans="1:8" x14ac:dyDescent="0.25">
      <c r="A66" s="1">
        <v>216104</v>
      </c>
      <c r="B66" s="3" t="s">
        <v>180</v>
      </c>
      <c r="C66" s="8">
        <v>0</v>
      </c>
      <c r="D66" s="8">
        <v>0</v>
      </c>
      <c r="E66" s="8">
        <f t="shared" si="6"/>
        <v>0</v>
      </c>
      <c r="F66" s="11">
        <v>0</v>
      </c>
      <c r="G66" s="11">
        <v>74606</v>
      </c>
      <c r="H66" s="8">
        <f t="shared" si="5"/>
        <v>74606</v>
      </c>
    </row>
    <row r="67" spans="1:8" x14ac:dyDescent="0.25">
      <c r="A67" s="1">
        <v>216107</v>
      </c>
      <c r="B67" s="3" t="s">
        <v>292</v>
      </c>
      <c r="C67" s="8">
        <v>0</v>
      </c>
      <c r="D67" s="8">
        <v>0</v>
      </c>
      <c r="E67" s="8">
        <f t="shared" si="6"/>
        <v>0</v>
      </c>
      <c r="F67" s="11">
        <v>0</v>
      </c>
      <c r="G67" s="11">
        <v>51312</v>
      </c>
      <c r="H67" s="8">
        <f t="shared" si="5"/>
        <v>51312</v>
      </c>
    </row>
    <row r="68" spans="1:8" x14ac:dyDescent="0.25">
      <c r="A68" s="1">
        <v>216109</v>
      </c>
      <c r="B68" s="3" t="s">
        <v>306</v>
      </c>
      <c r="C68" s="8">
        <v>20413.27</v>
      </c>
      <c r="D68" s="8">
        <v>0</v>
      </c>
      <c r="E68" s="8">
        <f t="shared" si="6"/>
        <v>7144.6444999999994</v>
      </c>
      <c r="F68" s="11">
        <v>0</v>
      </c>
      <c r="G68" s="11">
        <v>49118</v>
      </c>
      <c r="H68" s="8">
        <f t="shared" si="5"/>
        <v>76675.914499999999</v>
      </c>
    </row>
    <row r="69" spans="1:8" x14ac:dyDescent="0.25">
      <c r="C69" s="8"/>
      <c r="D69" s="11"/>
      <c r="E69" s="11"/>
      <c r="F69" s="11"/>
      <c r="G69" s="11"/>
      <c r="H69" s="11"/>
    </row>
    <row r="70" spans="1:8" x14ac:dyDescent="0.25">
      <c r="B70" s="3" t="s">
        <v>304</v>
      </c>
      <c r="C70" s="12">
        <f t="shared" ref="C70:H70" si="7">SUM(C61:C69)</f>
        <v>380167.76</v>
      </c>
      <c r="D70" s="12">
        <f t="shared" si="7"/>
        <v>185348</v>
      </c>
      <c r="E70" s="12">
        <f t="shared" si="7"/>
        <v>197930.51599999997</v>
      </c>
      <c r="F70" s="12">
        <f t="shared" si="7"/>
        <v>0</v>
      </c>
      <c r="G70" s="12">
        <v>246744</v>
      </c>
      <c r="H70" s="12">
        <f t="shared" si="7"/>
        <v>1010190.276</v>
      </c>
    </row>
    <row r="71" spans="1:8" x14ac:dyDescent="0.25">
      <c r="C71" s="8"/>
      <c r="D71" s="11"/>
      <c r="E71" s="11"/>
      <c r="F71" s="11"/>
      <c r="G71" s="11"/>
      <c r="H71" s="11"/>
    </row>
    <row r="72" spans="1:8" x14ac:dyDescent="0.25">
      <c r="B72" s="7" t="s">
        <v>37</v>
      </c>
      <c r="C72" s="8"/>
      <c r="D72" s="11"/>
      <c r="E72" s="11"/>
      <c r="F72" s="11"/>
      <c r="G72" s="17"/>
      <c r="H72" s="11"/>
    </row>
    <row r="73" spans="1:8" x14ac:dyDescent="0.25">
      <c r="A73" s="1">
        <v>210301</v>
      </c>
      <c r="B73" s="3" t="s">
        <v>37</v>
      </c>
      <c r="C73" s="8">
        <v>0</v>
      </c>
      <c r="D73" s="8">
        <v>53432</v>
      </c>
      <c r="E73" s="8">
        <f>SUM(C73:D73)*0.35</f>
        <v>18701.199999999997</v>
      </c>
      <c r="F73" s="8">
        <v>0</v>
      </c>
      <c r="G73" s="11">
        <v>10363</v>
      </c>
      <c r="H73" s="8">
        <f>+C73+D73+E73+F73+G73</f>
        <v>82496.2</v>
      </c>
    </row>
    <row r="74" spans="1:8" x14ac:dyDescent="0.25">
      <c r="A74" s="1">
        <v>210301</v>
      </c>
      <c r="B74" s="3" t="s">
        <v>364</v>
      </c>
      <c r="C74" s="8">
        <f>290000+10000-18000-30000-45000</f>
        <v>207000</v>
      </c>
      <c r="D74" s="8">
        <v>0</v>
      </c>
      <c r="E74" s="8">
        <f t="shared" ref="E74:E75" si="8">SUM(C74:D74)*0.35</f>
        <v>72450</v>
      </c>
      <c r="F74" s="8">
        <v>0</v>
      </c>
      <c r="G74" s="11">
        <v>0</v>
      </c>
      <c r="H74" s="8">
        <f>+C74+D74+E74+F74+G74</f>
        <v>279450</v>
      </c>
    </row>
    <row r="75" spans="1:8" x14ac:dyDescent="0.25">
      <c r="A75" s="1">
        <v>215014</v>
      </c>
      <c r="B75" s="3" t="s">
        <v>365</v>
      </c>
      <c r="C75" s="8">
        <v>0</v>
      </c>
      <c r="D75" s="8">
        <v>0</v>
      </c>
      <c r="E75" s="8">
        <f t="shared" si="8"/>
        <v>0</v>
      </c>
      <c r="F75" s="8">
        <v>0</v>
      </c>
      <c r="G75" s="11">
        <v>221917</v>
      </c>
      <c r="H75" s="8">
        <f>+C75+D75+E75+F75+G75</f>
        <v>221917</v>
      </c>
    </row>
    <row r="76" spans="1:8" x14ac:dyDescent="0.25">
      <c r="C76" s="8"/>
      <c r="D76" s="11"/>
      <c r="E76" s="11"/>
      <c r="F76" s="11"/>
      <c r="G76" s="11"/>
      <c r="H76" s="11"/>
    </row>
    <row r="77" spans="1:8" x14ac:dyDescent="0.25">
      <c r="B77" s="3" t="s">
        <v>305</v>
      </c>
      <c r="C77" s="12">
        <f>SUM(C73:C76)</f>
        <v>207000</v>
      </c>
      <c r="D77" s="12">
        <f t="shared" ref="D77:H77" si="9">SUM(D73:D76)</f>
        <v>53432</v>
      </c>
      <c r="E77" s="12">
        <f t="shared" si="9"/>
        <v>91151.2</v>
      </c>
      <c r="F77" s="12">
        <f t="shared" si="9"/>
        <v>0</v>
      </c>
      <c r="G77" s="12">
        <v>232280</v>
      </c>
      <c r="H77" s="12">
        <f t="shared" si="9"/>
        <v>583863.19999999995</v>
      </c>
    </row>
    <row r="78" spans="1:8" x14ac:dyDescent="0.25">
      <c r="C78" s="8"/>
      <c r="D78" s="11"/>
      <c r="E78" s="11"/>
      <c r="F78" s="11"/>
      <c r="G78" s="11"/>
      <c r="H78" s="11"/>
    </row>
    <row r="79" spans="1:8" x14ac:dyDescent="0.25">
      <c r="B79" s="7" t="s">
        <v>27</v>
      </c>
      <c r="C79" s="8"/>
      <c r="D79" s="11"/>
      <c r="E79" s="11"/>
      <c r="F79" s="11"/>
      <c r="G79" s="17"/>
      <c r="H79" s="11"/>
    </row>
    <row r="80" spans="1:8" x14ac:dyDescent="0.25">
      <c r="A80" s="1">
        <v>212004</v>
      </c>
      <c r="B80" s="3" t="s">
        <v>50</v>
      </c>
      <c r="C80" s="8">
        <v>631135.06999999995</v>
      </c>
      <c r="D80" s="8">
        <v>214980</v>
      </c>
      <c r="E80" s="8">
        <f>SUM(C80:D80)*0.35</f>
        <v>296140.27449999994</v>
      </c>
      <c r="F80" s="8">
        <v>0</v>
      </c>
      <c r="G80" s="11">
        <v>336008.36</v>
      </c>
      <c r="H80" s="11">
        <f>+C80+D80+E80+F80+G80</f>
        <v>1478263.7045</v>
      </c>
    </row>
    <row r="81" spans="1:8" x14ac:dyDescent="0.25">
      <c r="A81" s="1">
        <v>212004</v>
      </c>
      <c r="B81" s="3" t="s">
        <v>51</v>
      </c>
      <c r="C81" s="8">
        <v>0</v>
      </c>
      <c r="D81" s="8">
        <v>0</v>
      </c>
      <c r="E81" s="8">
        <f t="shared" ref="E81:E83" si="10">SUM(C81:D81)*0.35</f>
        <v>0</v>
      </c>
      <c r="F81" s="11">
        <v>0</v>
      </c>
      <c r="G81" s="11">
        <v>468672.64</v>
      </c>
      <c r="H81" s="11">
        <f>+C81+D81+E81+F81+G81</f>
        <v>468672.64</v>
      </c>
    </row>
    <row r="82" spans="1:8" x14ac:dyDescent="0.25">
      <c r="A82" s="1">
        <v>212005</v>
      </c>
      <c r="B82" s="3" t="s">
        <v>52</v>
      </c>
      <c r="C82" s="8">
        <v>77126.149999999994</v>
      </c>
      <c r="D82" s="8">
        <v>53432</v>
      </c>
      <c r="E82" s="8">
        <f t="shared" si="10"/>
        <v>45695.352499999994</v>
      </c>
      <c r="F82" s="11">
        <v>0</v>
      </c>
      <c r="G82" s="11">
        <v>4000</v>
      </c>
      <c r="H82" s="11">
        <f>+C82+D82+E82+F82+G82</f>
        <v>180253.5025</v>
      </c>
    </row>
    <row r="83" spans="1:8" x14ac:dyDescent="0.25">
      <c r="A83" s="1">
        <v>212008</v>
      </c>
      <c r="B83" s="3" t="s">
        <v>255</v>
      </c>
      <c r="C83" s="11">
        <v>0</v>
      </c>
      <c r="D83" s="11">
        <v>0</v>
      </c>
      <c r="E83" s="8">
        <f t="shared" si="10"/>
        <v>0</v>
      </c>
      <c r="F83" s="11">
        <v>0</v>
      </c>
      <c r="G83" s="11">
        <v>4000</v>
      </c>
      <c r="H83" s="11">
        <f>+C83+D83+E83+F83+G83</f>
        <v>4000</v>
      </c>
    </row>
    <row r="84" spans="1:8" x14ac:dyDescent="0.25">
      <c r="C84" s="8"/>
      <c r="D84" s="11"/>
      <c r="E84" s="11"/>
      <c r="F84" s="11"/>
      <c r="G84" s="11"/>
      <c r="H84" s="11"/>
    </row>
    <row r="85" spans="1:8" x14ac:dyDescent="0.25">
      <c r="B85" s="3" t="s">
        <v>28</v>
      </c>
      <c r="C85" s="12">
        <f t="shared" ref="C85:F85" si="11">SUM(C80:C84)</f>
        <v>708261.22</v>
      </c>
      <c r="D85" s="12">
        <f t="shared" si="11"/>
        <v>268412</v>
      </c>
      <c r="E85" s="12">
        <f t="shared" si="11"/>
        <v>341835.62699999992</v>
      </c>
      <c r="F85" s="12">
        <f t="shared" si="11"/>
        <v>0</v>
      </c>
      <c r="G85" s="12">
        <v>812681</v>
      </c>
      <c r="H85" s="12">
        <f>SUM(H80:H83)</f>
        <v>2131189.8470000001</v>
      </c>
    </row>
    <row r="86" spans="1:8" x14ac:dyDescent="0.25">
      <c r="C86" s="8"/>
      <c r="D86" s="11"/>
      <c r="E86" s="11"/>
      <c r="F86" s="11"/>
      <c r="G86" s="11"/>
      <c r="H86" s="11"/>
    </row>
    <row r="87" spans="1:8" x14ac:dyDescent="0.25">
      <c r="B87" s="7" t="s">
        <v>5</v>
      </c>
      <c r="C87" s="8"/>
      <c r="D87" s="11"/>
      <c r="E87" s="11"/>
      <c r="F87" s="11"/>
      <c r="G87" s="17"/>
      <c r="H87" s="11"/>
    </row>
    <row r="88" spans="1:8" x14ac:dyDescent="0.25">
      <c r="A88" s="1">
        <v>210009</v>
      </c>
      <c r="B88" s="3" t="s">
        <v>53</v>
      </c>
      <c r="C88" s="8">
        <f>1666715.96-7222</f>
        <v>1659493.96</v>
      </c>
      <c r="D88" s="8">
        <v>40948</v>
      </c>
      <c r="E88" s="8">
        <f>SUM(C88:D88)*0.35</f>
        <v>595154.68599999999</v>
      </c>
      <c r="F88" s="11">
        <v>0</v>
      </c>
      <c r="G88" s="11">
        <v>18279.75</v>
      </c>
      <c r="H88" s="11">
        <f t="shared" ref="H88:H98" si="12">+C88+D88+E88+F88+G88</f>
        <v>2313876.3959999997</v>
      </c>
    </row>
    <row r="89" spans="1:8" x14ac:dyDescent="0.25">
      <c r="A89" s="1">
        <v>210010</v>
      </c>
      <c r="B89" s="3" t="s">
        <v>193</v>
      </c>
      <c r="C89" s="8">
        <v>0</v>
      </c>
      <c r="D89" s="8">
        <v>0</v>
      </c>
      <c r="E89" s="8">
        <f t="shared" ref="E89:E98" si="13">SUM(C89:D89)*0.35</f>
        <v>0</v>
      </c>
      <c r="F89" s="11">
        <v>0</v>
      </c>
      <c r="G89" s="11">
        <v>2846</v>
      </c>
      <c r="H89" s="11">
        <f t="shared" si="12"/>
        <v>2846</v>
      </c>
    </row>
    <row r="90" spans="1:8" x14ac:dyDescent="0.25">
      <c r="A90" s="1">
        <v>210020</v>
      </c>
      <c r="B90" s="3" t="s">
        <v>54</v>
      </c>
      <c r="C90" s="8">
        <f>572258-70000</f>
        <v>502258</v>
      </c>
      <c r="D90" s="8">
        <v>9128</v>
      </c>
      <c r="E90" s="8">
        <f t="shared" si="13"/>
        <v>178985.09999999998</v>
      </c>
      <c r="F90" s="11">
        <v>0</v>
      </c>
      <c r="G90" s="11">
        <v>5130.12</v>
      </c>
      <c r="H90" s="11">
        <f t="shared" si="12"/>
        <v>695501.22</v>
      </c>
    </row>
    <row r="91" spans="1:8" x14ac:dyDescent="0.25">
      <c r="A91" s="1">
        <v>210030</v>
      </c>
      <c r="B91" s="3" t="s">
        <v>55</v>
      </c>
      <c r="C91" s="8">
        <v>808464</v>
      </c>
      <c r="D91" s="8">
        <v>9128</v>
      </c>
      <c r="E91" s="8">
        <f t="shared" si="13"/>
        <v>286157.19999999995</v>
      </c>
      <c r="F91" s="11">
        <v>0</v>
      </c>
      <c r="G91" s="11">
        <v>6691.5599999999995</v>
      </c>
      <c r="H91" s="11">
        <f t="shared" si="12"/>
        <v>1110440.76</v>
      </c>
    </row>
    <row r="92" spans="1:8" x14ac:dyDescent="0.25">
      <c r="A92" s="1">
        <v>210044</v>
      </c>
      <c r="B92" s="3" t="s">
        <v>56</v>
      </c>
      <c r="C92" s="8">
        <v>543122</v>
      </c>
      <c r="D92" s="8">
        <v>9128</v>
      </c>
      <c r="E92" s="8">
        <f t="shared" si="13"/>
        <v>193287.5</v>
      </c>
      <c r="F92" s="11">
        <v>0</v>
      </c>
      <c r="G92" s="11">
        <v>4419.2800000000007</v>
      </c>
      <c r="H92" s="11">
        <f t="shared" si="12"/>
        <v>749956.78</v>
      </c>
    </row>
    <row r="93" spans="1:8" x14ac:dyDescent="0.25">
      <c r="A93" s="1">
        <v>210208</v>
      </c>
      <c r="B93" s="3" t="s">
        <v>57</v>
      </c>
      <c r="C93" s="8">
        <f>795955-77749</f>
        <v>718206</v>
      </c>
      <c r="D93" s="8">
        <v>9128</v>
      </c>
      <c r="E93" s="8">
        <f t="shared" si="13"/>
        <v>254566.9</v>
      </c>
      <c r="F93" s="11">
        <v>0</v>
      </c>
      <c r="G93" s="11">
        <v>7636.56</v>
      </c>
      <c r="H93" s="11">
        <f t="shared" si="12"/>
        <v>989537.46000000008</v>
      </c>
    </row>
    <row r="94" spans="1:8" x14ac:dyDescent="0.25">
      <c r="A94" s="1">
        <v>210210</v>
      </c>
      <c r="B94" s="3" t="s">
        <v>58</v>
      </c>
      <c r="C94" s="8">
        <f>118001+14728+7222</f>
        <v>139951</v>
      </c>
      <c r="D94" s="8">
        <v>0</v>
      </c>
      <c r="E94" s="8">
        <f t="shared" si="13"/>
        <v>48982.85</v>
      </c>
      <c r="F94" s="11">
        <v>0</v>
      </c>
      <c r="G94" s="11">
        <v>25267</v>
      </c>
      <c r="H94" s="11">
        <f t="shared" si="12"/>
        <v>214200.85</v>
      </c>
    </row>
    <row r="95" spans="1:8" x14ac:dyDescent="0.25">
      <c r="A95" s="1">
        <v>216039</v>
      </c>
      <c r="B95" s="3" t="s">
        <v>59</v>
      </c>
      <c r="C95" s="8">
        <f>175590+55171</f>
        <v>230761</v>
      </c>
      <c r="D95" s="8">
        <v>53431.92</v>
      </c>
      <c r="E95" s="8">
        <f t="shared" si="13"/>
        <v>99467.521999999983</v>
      </c>
      <c r="F95" s="11">
        <v>0</v>
      </c>
      <c r="G95" s="11">
        <v>12499.800000000001</v>
      </c>
      <c r="H95" s="11">
        <f t="shared" si="12"/>
        <v>396160.24199999997</v>
      </c>
    </row>
    <row r="96" spans="1:8" x14ac:dyDescent="0.25">
      <c r="A96" s="1">
        <v>216046</v>
      </c>
      <c r="B96" s="3" t="s">
        <v>60</v>
      </c>
      <c r="C96" s="8">
        <v>0</v>
      </c>
      <c r="D96" s="8">
        <v>0</v>
      </c>
      <c r="E96" s="8">
        <f t="shared" si="13"/>
        <v>0</v>
      </c>
      <c r="F96" s="11">
        <v>0</v>
      </c>
      <c r="G96" s="11">
        <v>131.77999999999997</v>
      </c>
      <c r="H96" s="11">
        <f t="shared" si="12"/>
        <v>131.77999999999997</v>
      </c>
    </row>
    <row r="97" spans="1:10" x14ac:dyDescent="0.25">
      <c r="A97" s="1">
        <v>216048</v>
      </c>
      <c r="B97" s="3" t="s">
        <v>61</v>
      </c>
      <c r="C97" s="8">
        <v>16294.88</v>
      </c>
      <c r="D97" s="8">
        <v>0</v>
      </c>
      <c r="E97" s="8">
        <f t="shared" si="13"/>
        <v>5703.2079999999996</v>
      </c>
      <c r="F97" s="11">
        <v>0</v>
      </c>
      <c r="G97" s="11">
        <v>1117.1199999999999</v>
      </c>
      <c r="H97" s="11">
        <f t="shared" si="12"/>
        <v>23115.207999999999</v>
      </c>
    </row>
    <row r="98" spans="1:10" x14ac:dyDescent="0.25">
      <c r="A98" s="1">
        <v>216053</v>
      </c>
      <c r="B98" s="3" t="s">
        <v>62</v>
      </c>
      <c r="C98" s="8">
        <v>0</v>
      </c>
      <c r="D98" s="8">
        <v>0</v>
      </c>
      <c r="E98" s="8">
        <f t="shared" si="13"/>
        <v>0</v>
      </c>
      <c r="F98" s="11">
        <v>0</v>
      </c>
      <c r="G98" s="11">
        <v>325.03000000000003</v>
      </c>
      <c r="H98" s="11">
        <f t="shared" si="12"/>
        <v>325.03000000000003</v>
      </c>
    </row>
    <row r="99" spans="1:10" x14ac:dyDescent="0.25">
      <c r="C99" s="8"/>
      <c r="D99" s="8"/>
      <c r="E99" s="8"/>
      <c r="F99" s="11"/>
      <c r="G99" s="11"/>
      <c r="H99" s="11"/>
    </row>
    <row r="100" spans="1:10" x14ac:dyDescent="0.25">
      <c r="B100" s="3" t="s">
        <v>21</v>
      </c>
      <c r="C100" s="12">
        <f>SUM(C88:C98)</f>
        <v>4618550.84</v>
      </c>
      <c r="D100" s="12">
        <f>SUM(D88:D98)</f>
        <v>130891.92</v>
      </c>
      <c r="E100" s="12">
        <f>SUM(E88:E98)</f>
        <v>1662304.966</v>
      </c>
      <c r="F100" s="12">
        <f>SUM(F88:F98)</f>
        <v>0</v>
      </c>
      <c r="G100" s="12">
        <v>84343.999999999985</v>
      </c>
      <c r="H100" s="12">
        <f>SUM(H88:H98)</f>
        <v>6496091.7259999989</v>
      </c>
    </row>
    <row r="101" spans="1:10" x14ac:dyDescent="0.25">
      <c r="C101" s="11"/>
      <c r="D101" s="11"/>
      <c r="E101" s="11"/>
      <c r="F101" s="11"/>
      <c r="G101" s="11"/>
      <c r="H101" s="11"/>
      <c r="I101" s="10"/>
      <c r="J101" s="10"/>
    </row>
    <row r="102" spans="1:10" x14ac:dyDescent="0.25">
      <c r="B102" s="7" t="s">
        <v>6</v>
      </c>
      <c r="C102" s="11"/>
      <c r="D102" s="11"/>
      <c r="E102" s="11"/>
      <c r="F102" s="11"/>
      <c r="G102" s="17"/>
      <c r="H102" s="11"/>
      <c r="I102" s="10"/>
    </row>
    <row r="103" spans="1:10" x14ac:dyDescent="0.25">
      <c r="A103" s="1">
        <v>210078</v>
      </c>
      <c r="B103" s="3" t="s">
        <v>256</v>
      </c>
      <c r="C103" s="11">
        <v>0</v>
      </c>
      <c r="D103" s="11">
        <v>0</v>
      </c>
      <c r="E103" s="11">
        <f>SUM(C103:D103)*0.35</f>
        <v>0</v>
      </c>
      <c r="F103" s="11">
        <v>0</v>
      </c>
      <c r="G103" s="11">
        <v>800</v>
      </c>
      <c r="H103" s="11">
        <f t="shared" ref="H103:H121" si="14">+C103+D103+E103+F103+G103</f>
        <v>800</v>
      </c>
    </row>
    <row r="104" spans="1:10" x14ac:dyDescent="0.25">
      <c r="A104" s="1">
        <v>210102</v>
      </c>
      <c r="B104" s="3" t="s">
        <v>316</v>
      </c>
      <c r="C104" s="11">
        <v>479355.66</v>
      </c>
      <c r="D104" s="11">
        <v>19945</v>
      </c>
      <c r="E104" s="11">
        <f t="shared" ref="E104:E121" si="15">SUM(C104:D104)*0.35</f>
        <v>174755.23099999997</v>
      </c>
      <c r="F104" s="11">
        <v>0</v>
      </c>
      <c r="G104" s="11">
        <v>5710.37</v>
      </c>
      <c r="H104" s="11">
        <f t="shared" si="14"/>
        <v>679766.26099999994</v>
      </c>
    </row>
    <row r="105" spans="1:10" x14ac:dyDescent="0.25">
      <c r="A105" s="1">
        <v>210103</v>
      </c>
      <c r="B105" s="3" t="s">
        <v>214</v>
      </c>
      <c r="C105" s="11">
        <v>256526.67</v>
      </c>
      <c r="D105" s="11">
        <v>14533</v>
      </c>
      <c r="E105" s="11">
        <f t="shared" si="15"/>
        <v>94870.884500000015</v>
      </c>
      <c r="F105" s="11">
        <v>0</v>
      </c>
      <c r="G105" s="11">
        <v>2177.73</v>
      </c>
      <c r="H105" s="11">
        <f t="shared" si="14"/>
        <v>368108.28450000007</v>
      </c>
    </row>
    <row r="106" spans="1:10" x14ac:dyDescent="0.25">
      <c r="A106" s="1">
        <v>210104</v>
      </c>
      <c r="B106" s="3" t="s">
        <v>185</v>
      </c>
      <c r="C106" s="11">
        <v>69370.880000000005</v>
      </c>
      <c r="D106" s="11">
        <v>0</v>
      </c>
      <c r="E106" s="11">
        <f t="shared" si="15"/>
        <v>24279.808000000001</v>
      </c>
      <c r="F106" s="11">
        <v>0</v>
      </c>
      <c r="G106" s="11">
        <v>1560.66</v>
      </c>
      <c r="H106" s="11">
        <f t="shared" si="14"/>
        <v>95211.348000000013</v>
      </c>
    </row>
    <row r="107" spans="1:10" x14ac:dyDescent="0.25">
      <c r="A107" s="1">
        <v>210105</v>
      </c>
      <c r="B107" s="3" t="s">
        <v>63</v>
      </c>
      <c r="C107" s="11">
        <v>429827.32</v>
      </c>
      <c r="D107" s="11">
        <v>21746</v>
      </c>
      <c r="E107" s="11">
        <f t="shared" si="15"/>
        <v>158050.66199999998</v>
      </c>
      <c r="F107" s="11">
        <v>0</v>
      </c>
      <c r="G107" s="11">
        <v>7785.85</v>
      </c>
      <c r="H107" s="11">
        <f t="shared" si="14"/>
        <v>617409.83199999994</v>
      </c>
    </row>
    <row r="108" spans="1:10" x14ac:dyDescent="0.25">
      <c r="A108" s="1">
        <v>210108</v>
      </c>
      <c r="B108" s="3" t="s">
        <v>317</v>
      </c>
      <c r="C108" s="11">
        <v>421998.79</v>
      </c>
      <c r="D108" s="11">
        <v>28210</v>
      </c>
      <c r="E108" s="11">
        <f t="shared" si="15"/>
        <v>157573.0765</v>
      </c>
      <c r="F108" s="11">
        <v>0</v>
      </c>
      <c r="G108" s="11">
        <v>7649.44</v>
      </c>
      <c r="H108" s="11">
        <f t="shared" si="14"/>
        <v>615431.30649999995</v>
      </c>
    </row>
    <row r="109" spans="1:10" x14ac:dyDescent="0.25">
      <c r="A109" s="1">
        <v>210111</v>
      </c>
      <c r="B109" s="3" t="s">
        <v>65</v>
      </c>
      <c r="C109" s="11">
        <v>221842.5</v>
      </c>
      <c r="D109" s="11">
        <v>14533</v>
      </c>
      <c r="E109" s="11">
        <f t="shared" si="15"/>
        <v>82731.424999999988</v>
      </c>
      <c r="F109" s="11">
        <v>0</v>
      </c>
      <c r="G109" s="11">
        <v>2721.0899999999997</v>
      </c>
      <c r="H109" s="11">
        <f t="shared" si="14"/>
        <v>321828.01500000001</v>
      </c>
    </row>
    <row r="110" spans="1:10" x14ac:dyDescent="0.25">
      <c r="A110" s="1">
        <v>210113</v>
      </c>
      <c r="B110" s="3" t="s">
        <v>66</v>
      </c>
      <c r="C110" s="11">
        <v>245893.06</v>
      </c>
      <c r="D110" s="11">
        <v>19945</v>
      </c>
      <c r="E110" s="11">
        <f t="shared" si="15"/>
        <v>93043.320999999996</v>
      </c>
      <c r="F110" s="11">
        <v>0</v>
      </c>
      <c r="G110" s="11">
        <v>4988.97</v>
      </c>
      <c r="H110" s="11">
        <f t="shared" si="14"/>
        <v>363870.35099999997</v>
      </c>
    </row>
    <row r="111" spans="1:10" x14ac:dyDescent="0.25">
      <c r="A111" s="1">
        <v>210115</v>
      </c>
      <c r="B111" s="3" t="s">
        <v>307</v>
      </c>
      <c r="C111" s="11">
        <v>326257</v>
      </c>
      <c r="D111" s="11">
        <v>59642</v>
      </c>
      <c r="E111" s="11">
        <f t="shared" si="15"/>
        <v>135064.65</v>
      </c>
      <c r="F111" s="11">
        <v>0</v>
      </c>
      <c r="G111" s="11">
        <v>85824</v>
      </c>
      <c r="H111" s="11">
        <f t="shared" si="14"/>
        <v>606787.65</v>
      </c>
    </row>
    <row r="112" spans="1:10" x14ac:dyDescent="0.25">
      <c r="A112" s="1">
        <v>210200</v>
      </c>
      <c r="B112" s="3" t="s">
        <v>67</v>
      </c>
      <c r="C112" s="11">
        <v>449648</v>
      </c>
      <c r="D112" s="11">
        <v>193492</v>
      </c>
      <c r="E112" s="11">
        <f t="shared" si="15"/>
        <v>225099</v>
      </c>
      <c r="F112" s="11">
        <v>0</v>
      </c>
      <c r="G112" s="11">
        <v>15390.97</v>
      </c>
      <c r="H112" s="11">
        <f t="shared" si="14"/>
        <v>883629.97</v>
      </c>
    </row>
    <row r="113" spans="1:11" x14ac:dyDescent="0.25">
      <c r="A113" s="1">
        <v>210225</v>
      </c>
      <c r="B113" s="3" t="s">
        <v>68</v>
      </c>
      <c r="C113" s="11">
        <v>51571.6</v>
      </c>
      <c r="D113" s="11">
        <v>0</v>
      </c>
      <c r="E113" s="11">
        <f t="shared" si="15"/>
        <v>18050.059999999998</v>
      </c>
      <c r="F113" s="11">
        <v>0</v>
      </c>
      <c r="G113" s="11">
        <v>17164.21</v>
      </c>
      <c r="H113" s="11">
        <f t="shared" si="14"/>
        <v>86785.87</v>
      </c>
    </row>
    <row r="114" spans="1:11" x14ac:dyDescent="0.25">
      <c r="A114" s="1">
        <v>210318</v>
      </c>
      <c r="B114" s="3" t="s">
        <v>257</v>
      </c>
      <c r="C114" s="11">
        <v>0</v>
      </c>
      <c r="D114" s="11">
        <v>0</v>
      </c>
      <c r="E114" s="11">
        <f t="shared" si="15"/>
        <v>0</v>
      </c>
      <c r="F114" s="11">
        <v>0</v>
      </c>
      <c r="G114" s="11">
        <v>852</v>
      </c>
      <c r="H114" s="11">
        <f t="shared" si="14"/>
        <v>852</v>
      </c>
    </row>
    <row r="115" spans="1:11" x14ac:dyDescent="0.25">
      <c r="A115" s="1">
        <v>210529</v>
      </c>
      <c r="B115" s="3" t="s">
        <v>84</v>
      </c>
      <c r="C115" s="11">
        <v>85117</v>
      </c>
      <c r="D115" s="11">
        <v>9911</v>
      </c>
      <c r="E115" s="11">
        <f t="shared" si="15"/>
        <v>33259.799999999996</v>
      </c>
      <c r="F115" s="11">
        <v>0</v>
      </c>
      <c r="G115" s="11">
        <v>1022.5999999999999</v>
      </c>
      <c r="H115" s="11">
        <f t="shared" si="14"/>
        <v>129310.39999999999</v>
      </c>
      <c r="J115" s="14"/>
      <c r="K115" s="15"/>
    </row>
    <row r="116" spans="1:11" x14ac:dyDescent="0.25">
      <c r="A116" s="1">
        <v>216054</v>
      </c>
      <c r="B116" s="3" t="s">
        <v>192</v>
      </c>
      <c r="C116" s="11">
        <v>157618.5</v>
      </c>
      <c r="D116" s="11">
        <v>0</v>
      </c>
      <c r="E116" s="11">
        <f t="shared" si="15"/>
        <v>55166.474999999999</v>
      </c>
      <c r="F116" s="11">
        <v>0</v>
      </c>
      <c r="G116" s="11">
        <v>2908.31</v>
      </c>
      <c r="H116" s="11">
        <f t="shared" si="14"/>
        <v>215693.285</v>
      </c>
    </row>
    <row r="117" spans="1:11" x14ac:dyDescent="0.25">
      <c r="A117" s="1">
        <v>216056</v>
      </c>
      <c r="B117" s="3" t="s">
        <v>69</v>
      </c>
      <c r="C117" s="11">
        <v>0</v>
      </c>
      <c r="D117" s="11">
        <v>0</v>
      </c>
      <c r="E117" s="11">
        <f t="shared" si="15"/>
        <v>0</v>
      </c>
      <c r="F117" s="11">
        <v>0</v>
      </c>
      <c r="G117" s="11">
        <v>9.76</v>
      </c>
      <c r="H117" s="11">
        <f t="shared" si="14"/>
        <v>9.76</v>
      </c>
    </row>
    <row r="118" spans="1:11" x14ac:dyDescent="0.25">
      <c r="A118" s="1">
        <v>216058</v>
      </c>
      <c r="B118" s="3" t="s">
        <v>70</v>
      </c>
      <c r="C118" s="11">
        <v>248771.82</v>
      </c>
      <c r="D118" s="11">
        <v>0</v>
      </c>
      <c r="E118" s="11">
        <f t="shared" si="15"/>
        <v>87070.137000000002</v>
      </c>
      <c r="F118" s="11">
        <v>0</v>
      </c>
      <c r="G118" s="11">
        <v>3547.07</v>
      </c>
      <c r="H118" s="11">
        <f t="shared" si="14"/>
        <v>339389.027</v>
      </c>
    </row>
    <row r="119" spans="1:11" x14ac:dyDescent="0.25">
      <c r="A119" s="1">
        <v>216061</v>
      </c>
      <c r="B119" s="3" t="s">
        <v>184</v>
      </c>
      <c r="C119" s="11">
        <v>0</v>
      </c>
      <c r="D119" s="11">
        <v>0</v>
      </c>
      <c r="E119" s="11">
        <f t="shared" si="15"/>
        <v>0</v>
      </c>
      <c r="F119" s="11">
        <v>0</v>
      </c>
      <c r="G119" s="11">
        <v>39.93</v>
      </c>
      <c r="H119" s="11">
        <f t="shared" si="14"/>
        <v>39.93</v>
      </c>
    </row>
    <row r="120" spans="1:11" x14ac:dyDescent="0.25">
      <c r="A120" s="1">
        <v>216073</v>
      </c>
      <c r="B120" s="3" t="s">
        <v>215</v>
      </c>
      <c r="C120" s="11">
        <v>0</v>
      </c>
      <c r="D120" s="11">
        <v>0</v>
      </c>
      <c r="E120" s="11">
        <f t="shared" si="15"/>
        <v>0</v>
      </c>
      <c r="F120" s="11">
        <v>0</v>
      </c>
      <c r="G120" s="11">
        <v>1690.73</v>
      </c>
      <c r="H120" s="11">
        <f t="shared" si="14"/>
        <v>1690.73</v>
      </c>
    </row>
    <row r="121" spans="1:11" x14ac:dyDescent="0.25">
      <c r="A121" s="1">
        <v>216078</v>
      </c>
      <c r="B121" s="3" t="s">
        <v>318</v>
      </c>
      <c r="C121" s="11">
        <v>0</v>
      </c>
      <c r="D121" s="11">
        <v>0</v>
      </c>
      <c r="E121" s="11">
        <f t="shared" si="15"/>
        <v>0</v>
      </c>
      <c r="F121" s="11">
        <v>0</v>
      </c>
      <c r="G121" s="11">
        <v>375.28</v>
      </c>
      <c r="H121" s="11">
        <f t="shared" si="14"/>
        <v>375.28</v>
      </c>
    </row>
    <row r="122" spans="1:11" x14ac:dyDescent="0.25">
      <c r="C122" s="11"/>
      <c r="D122" s="11"/>
      <c r="E122" s="11"/>
      <c r="F122" s="11"/>
      <c r="G122" s="11"/>
      <c r="H122" s="11"/>
    </row>
    <row r="123" spans="1:11" x14ac:dyDescent="0.25">
      <c r="B123" s="3" t="s">
        <v>22</v>
      </c>
      <c r="C123" s="12">
        <f>SUM(C103:C122)</f>
        <v>3443798.8</v>
      </c>
      <c r="D123" s="12">
        <f>SUM(D103:D122)</f>
        <v>381957</v>
      </c>
      <c r="E123" s="12">
        <f>SUM(E103:E122)</f>
        <v>1339014.53</v>
      </c>
      <c r="F123" s="12">
        <f>SUM(F103:F122)</f>
        <v>0</v>
      </c>
      <c r="G123" s="12">
        <v>162218.97</v>
      </c>
      <c r="H123" s="12">
        <f>SUM(H103:H122)</f>
        <v>5326989.3</v>
      </c>
      <c r="I123" s="10"/>
    </row>
    <row r="124" spans="1:11" x14ac:dyDescent="0.25">
      <c r="C124" s="8"/>
      <c r="D124" s="11"/>
      <c r="E124" s="11"/>
      <c r="F124" s="11"/>
      <c r="G124" s="11"/>
      <c r="H124" s="11"/>
      <c r="I124" s="10"/>
    </row>
    <row r="125" spans="1:11" x14ac:dyDescent="0.25">
      <c r="B125" s="7" t="s">
        <v>7</v>
      </c>
      <c r="C125" s="11"/>
      <c r="D125" s="11"/>
      <c r="E125" s="11"/>
      <c r="F125" s="11"/>
      <c r="G125" s="17"/>
      <c r="H125" s="11"/>
    </row>
    <row r="126" spans="1:11" x14ac:dyDescent="0.25">
      <c r="A126" s="1">
        <v>210039</v>
      </c>
      <c r="B126" s="3" t="s">
        <v>223</v>
      </c>
      <c r="C126" s="11">
        <v>0</v>
      </c>
      <c r="D126" s="11">
        <v>0</v>
      </c>
      <c r="E126" s="11">
        <f>SUM(C126:D126)*0.35</f>
        <v>0</v>
      </c>
      <c r="F126" s="11">
        <v>0</v>
      </c>
      <c r="G126" s="11">
        <v>3000</v>
      </c>
      <c r="H126" s="11">
        <f t="shared" ref="H126:H157" si="16">+C126+D126+E126+F126+G126</f>
        <v>3000</v>
      </c>
      <c r="J126" s="14"/>
      <c r="K126" s="15"/>
    </row>
    <row r="127" spans="1:11" x14ac:dyDescent="0.25">
      <c r="A127" s="1">
        <v>210040</v>
      </c>
      <c r="B127" s="3" t="s">
        <v>71</v>
      </c>
      <c r="C127" s="11">
        <v>0</v>
      </c>
      <c r="D127" s="11">
        <v>0</v>
      </c>
      <c r="E127" s="11">
        <f t="shared" ref="E127:E157" si="17">SUM(C127:D127)*0.35</f>
        <v>0</v>
      </c>
      <c r="F127" s="11">
        <v>0</v>
      </c>
      <c r="G127" s="11">
        <v>11486</v>
      </c>
      <c r="H127" s="11">
        <f t="shared" si="16"/>
        <v>11486</v>
      </c>
      <c r="J127" s="14"/>
      <c r="K127" s="15"/>
    </row>
    <row r="128" spans="1:11" x14ac:dyDescent="0.25">
      <c r="A128" s="1">
        <v>210043</v>
      </c>
      <c r="B128" s="3" t="s">
        <v>177</v>
      </c>
      <c r="C128" s="11">
        <v>19820.25</v>
      </c>
      <c r="D128" s="11">
        <v>0</v>
      </c>
      <c r="E128" s="11">
        <f t="shared" si="17"/>
        <v>6937.0874999999996</v>
      </c>
      <c r="F128" s="11">
        <v>0</v>
      </c>
      <c r="G128" s="11">
        <v>169.73999999999998</v>
      </c>
      <c r="H128" s="11">
        <f t="shared" si="16"/>
        <v>26927.077500000003</v>
      </c>
      <c r="J128" s="14"/>
      <c r="K128" s="15"/>
    </row>
    <row r="129" spans="1:11" x14ac:dyDescent="0.25">
      <c r="A129" s="1">
        <v>210045</v>
      </c>
      <c r="B129" s="3" t="s">
        <v>194</v>
      </c>
      <c r="C129" s="11">
        <v>0</v>
      </c>
      <c r="D129" s="11">
        <v>0</v>
      </c>
      <c r="E129" s="11">
        <f t="shared" si="17"/>
        <v>0</v>
      </c>
      <c r="F129" s="11">
        <v>0</v>
      </c>
      <c r="G129" s="11">
        <v>10500</v>
      </c>
      <c r="H129" s="11">
        <f t="shared" si="16"/>
        <v>10500</v>
      </c>
      <c r="J129" s="14"/>
      <c r="K129" s="15"/>
    </row>
    <row r="130" spans="1:11" x14ac:dyDescent="0.25">
      <c r="A130" s="1">
        <v>210046</v>
      </c>
      <c r="B130" s="3" t="s">
        <v>205</v>
      </c>
      <c r="C130" s="11">
        <v>0</v>
      </c>
      <c r="D130" s="11">
        <v>0</v>
      </c>
      <c r="E130" s="11">
        <f t="shared" si="17"/>
        <v>0</v>
      </c>
      <c r="F130" s="11">
        <v>0</v>
      </c>
      <c r="G130" s="11">
        <v>6057</v>
      </c>
      <c r="H130" s="11">
        <f t="shared" si="16"/>
        <v>6057</v>
      </c>
      <c r="J130" s="14"/>
      <c r="K130" s="15"/>
    </row>
    <row r="131" spans="1:11" x14ac:dyDescent="0.25">
      <c r="A131" s="1">
        <v>210047</v>
      </c>
      <c r="B131" s="3" t="s">
        <v>212</v>
      </c>
      <c r="C131" s="11">
        <v>0</v>
      </c>
      <c r="D131" s="11">
        <v>0</v>
      </c>
      <c r="E131" s="11">
        <f t="shared" si="17"/>
        <v>0</v>
      </c>
      <c r="F131" s="11">
        <v>0</v>
      </c>
      <c r="G131" s="11">
        <v>25000</v>
      </c>
      <c r="H131" s="11">
        <f t="shared" si="16"/>
        <v>25000</v>
      </c>
      <c r="J131" s="14"/>
      <c r="K131" s="15"/>
    </row>
    <row r="132" spans="1:11" x14ac:dyDescent="0.25">
      <c r="A132" s="1">
        <v>210109</v>
      </c>
      <c r="B132" s="3" t="s">
        <v>72</v>
      </c>
      <c r="C132" s="11">
        <v>919875.5</v>
      </c>
      <c r="D132" s="11">
        <v>43614.75</v>
      </c>
      <c r="E132" s="11">
        <f t="shared" si="17"/>
        <v>337221.58749999997</v>
      </c>
      <c r="F132" s="11">
        <v>0</v>
      </c>
      <c r="G132" s="11">
        <v>15372.74</v>
      </c>
      <c r="H132" s="11">
        <f t="shared" si="16"/>
        <v>1316084.5774999999</v>
      </c>
      <c r="J132" s="14"/>
      <c r="K132" s="15"/>
    </row>
    <row r="133" spans="1:11" x14ac:dyDescent="0.25">
      <c r="A133" s="1">
        <v>210203</v>
      </c>
      <c r="B133" s="3" t="s">
        <v>216</v>
      </c>
      <c r="C133" s="11">
        <v>431500.67</v>
      </c>
      <c r="D133" s="11">
        <v>19235</v>
      </c>
      <c r="E133" s="11">
        <f t="shared" si="17"/>
        <v>157757.48449999999</v>
      </c>
      <c r="F133" s="11">
        <v>0</v>
      </c>
      <c r="G133" s="11">
        <v>10229.18</v>
      </c>
      <c r="H133" s="11">
        <f t="shared" si="16"/>
        <v>618722.3345</v>
      </c>
      <c r="J133" s="14"/>
      <c r="K133" s="15"/>
    </row>
    <row r="134" spans="1:11" x14ac:dyDescent="0.25">
      <c r="A134" s="1">
        <v>210204</v>
      </c>
      <c r="B134" s="3" t="s">
        <v>73</v>
      </c>
      <c r="C134" s="11">
        <v>31281</v>
      </c>
      <c r="D134" s="11">
        <v>0</v>
      </c>
      <c r="E134" s="11">
        <f t="shared" si="17"/>
        <v>10948.349999999999</v>
      </c>
      <c r="F134" s="11">
        <v>0</v>
      </c>
      <c r="G134" s="11">
        <v>919</v>
      </c>
      <c r="H134" s="11">
        <f t="shared" si="16"/>
        <v>43148.35</v>
      </c>
      <c r="J134" s="14"/>
      <c r="K134" s="15"/>
    </row>
    <row r="135" spans="1:11" x14ac:dyDescent="0.25">
      <c r="A135" s="1">
        <v>210205</v>
      </c>
      <c r="B135" s="3" t="s">
        <v>74</v>
      </c>
      <c r="C135" s="11">
        <v>673548.89</v>
      </c>
      <c r="D135" s="11">
        <v>47658</v>
      </c>
      <c r="E135" s="11">
        <f t="shared" si="17"/>
        <v>252422.41149999999</v>
      </c>
      <c r="F135" s="11">
        <v>0</v>
      </c>
      <c r="G135" s="11">
        <v>19086.280000000002</v>
      </c>
      <c r="H135" s="11">
        <f t="shared" si="16"/>
        <v>992715.58150000009</v>
      </c>
      <c r="J135" s="14"/>
      <c r="K135" s="15"/>
    </row>
    <row r="136" spans="1:11" x14ac:dyDescent="0.25">
      <c r="A136" s="1">
        <v>210207</v>
      </c>
      <c r="B136" s="3" t="s">
        <v>75</v>
      </c>
      <c r="C136" s="11">
        <v>0</v>
      </c>
      <c r="D136" s="11">
        <v>0</v>
      </c>
      <c r="E136" s="11">
        <f t="shared" si="17"/>
        <v>0</v>
      </c>
      <c r="F136" s="11">
        <v>0</v>
      </c>
      <c r="G136" s="11">
        <v>6921</v>
      </c>
      <c r="H136" s="11">
        <f t="shared" si="16"/>
        <v>6921</v>
      </c>
      <c r="J136" s="14"/>
      <c r="K136" s="15"/>
    </row>
    <row r="137" spans="1:11" x14ac:dyDescent="0.25">
      <c r="A137" s="1">
        <v>210209</v>
      </c>
      <c r="B137" s="3" t="s">
        <v>76</v>
      </c>
      <c r="C137" s="11">
        <v>0</v>
      </c>
      <c r="D137" s="11">
        <v>0</v>
      </c>
      <c r="E137" s="11">
        <f t="shared" si="17"/>
        <v>0</v>
      </c>
      <c r="F137" s="11">
        <v>0</v>
      </c>
      <c r="G137" s="11">
        <v>12465</v>
      </c>
      <c r="H137" s="11">
        <f t="shared" si="16"/>
        <v>12465</v>
      </c>
      <c r="J137" s="14"/>
      <c r="K137" s="15"/>
    </row>
    <row r="138" spans="1:11" x14ac:dyDescent="0.25">
      <c r="A138" s="1">
        <v>210220</v>
      </c>
      <c r="B138" s="3" t="s">
        <v>77</v>
      </c>
      <c r="C138" s="11">
        <v>218158.42</v>
      </c>
      <c r="D138" s="11">
        <v>0</v>
      </c>
      <c r="E138" s="11">
        <f t="shared" si="17"/>
        <v>76355.447</v>
      </c>
      <c r="F138" s="11">
        <v>0</v>
      </c>
      <c r="G138" s="11">
        <v>11208</v>
      </c>
      <c r="H138" s="11">
        <f t="shared" si="16"/>
        <v>305721.86700000003</v>
      </c>
      <c r="J138" s="14"/>
      <c r="K138" s="15"/>
    </row>
    <row r="139" spans="1:11" x14ac:dyDescent="0.25">
      <c r="A139" s="1">
        <v>210509</v>
      </c>
      <c r="B139" s="3" t="s">
        <v>78</v>
      </c>
      <c r="C139" s="11">
        <v>1592675</v>
      </c>
      <c r="D139" s="11">
        <v>52256.5</v>
      </c>
      <c r="E139" s="11">
        <f t="shared" si="17"/>
        <v>575726.02499999991</v>
      </c>
      <c r="F139" s="11">
        <v>0</v>
      </c>
      <c r="G139" s="11">
        <v>16218.01</v>
      </c>
      <c r="H139" s="11">
        <f t="shared" si="16"/>
        <v>2236875.5349999997</v>
      </c>
      <c r="J139" s="14"/>
      <c r="K139" s="15"/>
    </row>
    <row r="140" spans="1:11" x14ac:dyDescent="0.25">
      <c r="A140" s="1">
        <v>210513</v>
      </c>
      <c r="B140" s="3" t="s">
        <v>79</v>
      </c>
      <c r="C140" s="11">
        <v>67168</v>
      </c>
      <c r="D140" s="11">
        <v>8060.43</v>
      </c>
      <c r="E140" s="11">
        <f t="shared" si="17"/>
        <v>26329.950499999995</v>
      </c>
      <c r="F140" s="11">
        <v>0</v>
      </c>
      <c r="G140" s="11">
        <v>773</v>
      </c>
      <c r="H140" s="11">
        <f t="shared" si="16"/>
        <v>102331.38049999998</v>
      </c>
      <c r="J140" s="14"/>
      <c r="K140" s="15"/>
    </row>
    <row r="141" spans="1:11" x14ac:dyDescent="0.25">
      <c r="A141" s="1">
        <v>210515</v>
      </c>
      <c r="B141" s="3" t="s">
        <v>80</v>
      </c>
      <c r="C141" s="11">
        <v>674747.5</v>
      </c>
      <c r="D141" s="11">
        <v>19091</v>
      </c>
      <c r="E141" s="11">
        <f t="shared" si="17"/>
        <v>242843.47499999998</v>
      </c>
      <c r="F141" s="11">
        <v>0</v>
      </c>
      <c r="G141" s="11">
        <v>6973.16</v>
      </c>
      <c r="H141" s="11">
        <f t="shared" si="16"/>
        <v>943655.13500000001</v>
      </c>
      <c r="J141" s="14"/>
      <c r="K141" s="15"/>
    </row>
    <row r="142" spans="1:11" x14ac:dyDescent="0.25">
      <c r="A142" s="1">
        <v>210516</v>
      </c>
      <c r="B142" s="3" t="s">
        <v>81</v>
      </c>
      <c r="C142" s="11">
        <v>221492</v>
      </c>
      <c r="D142" s="11">
        <v>4242.5</v>
      </c>
      <c r="E142" s="11">
        <f t="shared" si="17"/>
        <v>79007.074999999997</v>
      </c>
      <c r="F142" s="11">
        <v>0</v>
      </c>
      <c r="G142" s="11">
        <v>2318.5</v>
      </c>
      <c r="H142" s="11">
        <f t="shared" si="16"/>
        <v>307060.07500000001</v>
      </c>
      <c r="J142" s="14"/>
      <c r="K142" s="15"/>
    </row>
    <row r="143" spans="1:11" x14ac:dyDescent="0.25">
      <c r="A143" s="1">
        <v>210525</v>
      </c>
      <c r="B143" s="3" t="s">
        <v>82</v>
      </c>
      <c r="C143" s="11">
        <v>687901.46</v>
      </c>
      <c r="D143" s="11">
        <v>18625.8</v>
      </c>
      <c r="E143" s="11">
        <f t="shared" si="17"/>
        <v>247284.541</v>
      </c>
      <c r="F143" s="11">
        <v>0</v>
      </c>
      <c r="G143" s="11">
        <v>6555.56</v>
      </c>
      <c r="H143" s="11">
        <f t="shared" si="16"/>
        <v>960367.36100000003</v>
      </c>
      <c r="J143" s="14"/>
      <c r="K143" s="15"/>
    </row>
    <row r="144" spans="1:11" x14ac:dyDescent="0.25">
      <c r="A144" s="1">
        <v>210530</v>
      </c>
      <c r="B144" s="3" t="s">
        <v>85</v>
      </c>
      <c r="C144" s="11">
        <v>310847</v>
      </c>
      <c r="D144" s="11">
        <v>0</v>
      </c>
      <c r="E144" s="11">
        <f t="shared" si="17"/>
        <v>108796.45</v>
      </c>
      <c r="F144" s="11">
        <v>0</v>
      </c>
      <c r="G144" s="11">
        <v>2626.68</v>
      </c>
      <c r="H144" s="11">
        <f t="shared" si="16"/>
        <v>422270.13</v>
      </c>
      <c r="J144" s="14"/>
      <c r="K144" s="15"/>
    </row>
    <row r="145" spans="1:11" x14ac:dyDescent="0.25">
      <c r="A145" s="1">
        <v>210531</v>
      </c>
      <c r="B145" s="3" t="s">
        <v>86</v>
      </c>
      <c r="C145" s="11">
        <v>406021</v>
      </c>
      <c r="D145" s="11">
        <v>32239</v>
      </c>
      <c r="E145" s="11">
        <f t="shared" si="17"/>
        <v>153391</v>
      </c>
      <c r="F145" s="11">
        <v>0</v>
      </c>
      <c r="G145" s="11">
        <v>7444.36</v>
      </c>
      <c r="H145" s="11">
        <f t="shared" si="16"/>
        <v>599095.36</v>
      </c>
      <c r="J145" s="14"/>
      <c r="K145" s="15"/>
    </row>
    <row r="146" spans="1:11" x14ac:dyDescent="0.25">
      <c r="A146" s="1">
        <v>210533</v>
      </c>
      <c r="B146" s="3" t="s">
        <v>88</v>
      </c>
      <c r="C146" s="11">
        <v>754356.17</v>
      </c>
      <c r="D146" s="11">
        <v>21605</v>
      </c>
      <c r="E146" s="11">
        <f t="shared" si="17"/>
        <v>271586.40950000001</v>
      </c>
      <c r="F146" s="11">
        <v>0</v>
      </c>
      <c r="G146" s="11">
        <v>8154.32</v>
      </c>
      <c r="H146" s="11">
        <f t="shared" si="16"/>
        <v>1055701.8995000001</v>
      </c>
      <c r="J146" s="14"/>
      <c r="K146" s="15"/>
    </row>
    <row r="147" spans="1:11" x14ac:dyDescent="0.25">
      <c r="A147" s="1">
        <v>210534</v>
      </c>
      <c r="B147" s="3" t="s">
        <v>89</v>
      </c>
      <c r="C147" s="11">
        <v>379845.43</v>
      </c>
      <c r="D147" s="11">
        <v>56309.86</v>
      </c>
      <c r="E147" s="11">
        <f t="shared" si="17"/>
        <v>152654.35149999999</v>
      </c>
      <c r="F147" s="11">
        <v>0</v>
      </c>
      <c r="G147" s="11">
        <v>7304.62</v>
      </c>
      <c r="H147" s="11">
        <f t="shared" si="16"/>
        <v>596114.26149999991</v>
      </c>
      <c r="J147" s="14"/>
      <c r="K147" s="15"/>
    </row>
    <row r="148" spans="1:11" x14ac:dyDescent="0.25">
      <c r="A148" s="1">
        <v>212001</v>
      </c>
      <c r="B148" s="3" t="s">
        <v>90</v>
      </c>
      <c r="C148" s="11">
        <v>0</v>
      </c>
      <c r="D148" s="11">
        <v>0</v>
      </c>
      <c r="E148" s="11">
        <f t="shared" si="17"/>
        <v>0</v>
      </c>
      <c r="F148" s="11">
        <v>0</v>
      </c>
      <c r="G148" s="11">
        <v>6599</v>
      </c>
      <c r="H148" s="11">
        <f t="shared" si="16"/>
        <v>6599</v>
      </c>
      <c r="J148" s="14"/>
      <c r="K148" s="15"/>
    </row>
    <row r="149" spans="1:11" x14ac:dyDescent="0.25">
      <c r="A149" s="1">
        <v>212007</v>
      </c>
      <c r="B149" s="3" t="s">
        <v>91</v>
      </c>
      <c r="C149" s="11">
        <v>531294</v>
      </c>
      <c r="D149" s="11">
        <v>28350.400000000001</v>
      </c>
      <c r="E149" s="11">
        <f t="shared" si="17"/>
        <v>195875.54</v>
      </c>
      <c r="F149" s="11">
        <v>0</v>
      </c>
      <c r="G149" s="11">
        <v>17808.25</v>
      </c>
      <c r="H149" s="11">
        <f t="shared" si="16"/>
        <v>773328.19000000006</v>
      </c>
      <c r="J149" s="14"/>
      <c r="K149" s="15"/>
    </row>
    <row r="150" spans="1:11" x14ac:dyDescent="0.25">
      <c r="A150" s="1">
        <v>215019</v>
      </c>
      <c r="B150" s="3" t="s">
        <v>178</v>
      </c>
      <c r="C150" s="11">
        <v>888468.52</v>
      </c>
      <c r="D150" s="11">
        <v>18625.8</v>
      </c>
      <c r="E150" s="11">
        <f t="shared" si="17"/>
        <v>317483.01199999999</v>
      </c>
      <c r="F150" s="11">
        <v>0</v>
      </c>
      <c r="G150" s="11">
        <v>8847.81</v>
      </c>
      <c r="H150" s="11">
        <f t="shared" si="16"/>
        <v>1233425.142</v>
      </c>
      <c r="J150" s="14"/>
      <c r="K150" s="15"/>
    </row>
    <row r="151" spans="1:11" x14ac:dyDescent="0.25">
      <c r="A151" s="1">
        <v>216025</v>
      </c>
      <c r="B151" s="3" t="s">
        <v>92</v>
      </c>
      <c r="C151" s="11">
        <v>0</v>
      </c>
      <c r="D151" s="11">
        <v>0</v>
      </c>
      <c r="E151" s="11">
        <f t="shared" si="17"/>
        <v>0</v>
      </c>
      <c r="F151" s="11">
        <v>0</v>
      </c>
      <c r="G151" s="11">
        <v>8371</v>
      </c>
      <c r="H151" s="11">
        <f t="shared" si="16"/>
        <v>8371</v>
      </c>
      <c r="J151" s="14"/>
      <c r="K151" s="15"/>
    </row>
    <row r="152" spans="1:11" x14ac:dyDescent="0.25">
      <c r="A152" s="1">
        <v>216028</v>
      </c>
      <c r="B152" s="3" t="s">
        <v>258</v>
      </c>
      <c r="C152" s="11">
        <v>130662.75</v>
      </c>
      <c r="D152" s="11">
        <v>8309.6</v>
      </c>
      <c r="E152" s="11">
        <f t="shared" si="17"/>
        <v>48640.322500000002</v>
      </c>
      <c r="F152" s="11">
        <v>0</v>
      </c>
      <c r="G152" s="11">
        <v>13498</v>
      </c>
      <c r="H152" s="11">
        <f t="shared" si="16"/>
        <v>201110.67250000002</v>
      </c>
      <c r="J152" s="14"/>
      <c r="K152" s="15"/>
    </row>
    <row r="153" spans="1:11" x14ac:dyDescent="0.25">
      <c r="A153" s="1">
        <v>216040</v>
      </c>
      <c r="B153" s="3" t="s">
        <v>93</v>
      </c>
      <c r="C153" s="11">
        <f>156348+118064</f>
        <v>274412</v>
      </c>
      <c r="D153" s="11">
        <v>53432</v>
      </c>
      <c r="E153" s="11">
        <f t="shared" si="17"/>
        <v>114745.4</v>
      </c>
      <c r="F153" s="11">
        <v>0</v>
      </c>
      <c r="G153" s="11">
        <v>7818</v>
      </c>
      <c r="H153" s="11">
        <f t="shared" si="16"/>
        <v>450407.4</v>
      </c>
      <c r="J153" s="14"/>
      <c r="K153" s="15"/>
    </row>
    <row r="154" spans="1:11" x14ac:dyDescent="0.25">
      <c r="A154" s="1">
        <v>216059</v>
      </c>
      <c r="B154" s="3" t="s">
        <v>217</v>
      </c>
      <c r="C154" s="11">
        <v>64316</v>
      </c>
      <c r="D154" s="11">
        <v>19091</v>
      </c>
      <c r="E154" s="11">
        <f t="shared" si="17"/>
        <v>29192.449999999997</v>
      </c>
      <c r="F154" s="11">
        <v>0</v>
      </c>
      <c r="G154" s="11">
        <v>606.93000000000006</v>
      </c>
      <c r="H154" s="11">
        <f t="shared" si="16"/>
        <v>113206.37999999999</v>
      </c>
      <c r="J154" s="14"/>
      <c r="K154" s="15"/>
    </row>
    <row r="155" spans="1:11" x14ac:dyDescent="0.25">
      <c r="A155" s="1">
        <v>219014</v>
      </c>
      <c r="B155" s="3" t="s">
        <v>259</v>
      </c>
      <c r="C155" s="11">
        <v>156414</v>
      </c>
      <c r="D155" s="11">
        <v>0</v>
      </c>
      <c r="E155" s="11">
        <f t="shared" si="17"/>
        <v>54744.899999999994</v>
      </c>
      <c r="F155" s="11">
        <v>0</v>
      </c>
      <c r="G155" s="11">
        <v>1726.0400000000002</v>
      </c>
      <c r="H155" s="11">
        <f t="shared" si="16"/>
        <v>212884.94</v>
      </c>
      <c r="J155" s="14"/>
      <c r="K155" s="15"/>
    </row>
    <row r="156" spans="1:11" x14ac:dyDescent="0.25">
      <c r="A156" s="1">
        <v>216062</v>
      </c>
      <c r="B156" s="3" t="s">
        <v>289</v>
      </c>
      <c r="C156" s="11">
        <v>1567</v>
      </c>
      <c r="D156" s="11">
        <v>0</v>
      </c>
      <c r="E156" s="11">
        <f t="shared" si="17"/>
        <v>548.44999999999993</v>
      </c>
      <c r="F156" s="11">
        <v>0</v>
      </c>
      <c r="G156" s="11">
        <v>131.41</v>
      </c>
      <c r="H156" s="11">
        <f t="shared" si="16"/>
        <v>2246.8599999999997</v>
      </c>
      <c r="J156" s="14"/>
      <c r="K156" s="15"/>
    </row>
    <row r="157" spans="1:11" x14ac:dyDescent="0.25">
      <c r="A157" s="1">
        <v>216067</v>
      </c>
      <c r="B157" s="10" t="s">
        <v>95</v>
      </c>
      <c r="C157" s="11">
        <v>1567</v>
      </c>
      <c r="D157" s="11">
        <v>0</v>
      </c>
      <c r="E157" s="11">
        <f t="shared" si="17"/>
        <v>548.44999999999993</v>
      </c>
      <c r="F157" s="11">
        <v>0</v>
      </c>
      <c r="G157" s="11">
        <v>124.66999999999999</v>
      </c>
      <c r="H157" s="11">
        <f t="shared" si="16"/>
        <v>2240.12</v>
      </c>
      <c r="J157" s="14"/>
      <c r="K157" s="15"/>
    </row>
    <row r="158" spans="1:11" x14ac:dyDescent="0.25">
      <c r="C158" s="8"/>
      <c r="D158" s="11"/>
      <c r="E158" s="11"/>
      <c r="F158" s="11"/>
      <c r="G158" s="11"/>
      <c r="H158" s="11"/>
    </row>
    <row r="159" spans="1:11" x14ac:dyDescent="0.25">
      <c r="B159" s="3" t="s">
        <v>23</v>
      </c>
      <c r="C159" s="12">
        <f>SUM(C126:C158)</f>
        <v>9437939.5600000005</v>
      </c>
      <c r="D159" s="12">
        <f>SUM(D126:D158)</f>
        <v>450746.63999999996</v>
      </c>
      <c r="E159" s="12">
        <f>SUM(E126:E158)</f>
        <v>3461040.17</v>
      </c>
      <c r="F159" s="12">
        <f>SUM(F126:F158)</f>
        <v>0</v>
      </c>
      <c r="G159" s="12">
        <v>256313.26</v>
      </c>
      <c r="H159" s="12">
        <f>SUM(H126:H158)</f>
        <v>13606039.629999995</v>
      </c>
      <c r="J159" s="15"/>
    </row>
    <row r="160" spans="1:11" x14ac:dyDescent="0.25">
      <c r="C160" s="8"/>
      <c r="D160" s="11"/>
      <c r="E160" s="11"/>
      <c r="F160" s="11"/>
      <c r="G160" s="11"/>
      <c r="H160" s="11"/>
    </row>
    <row r="161" spans="1:11" x14ac:dyDescent="0.25">
      <c r="B161" s="7" t="s">
        <v>9</v>
      </c>
      <c r="C161" s="8"/>
      <c r="D161" s="11"/>
      <c r="E161" s="11"/>
      <c r="F161" s="11"/>
      <c r="G161" s="17"/>
      <c r="H161" s="11"/>
    </row>
    <row r="162" spans="1:11" x14ac:dyDescent="0.25">
      <c r="A162" s="1">
        <v>210106</v>
      </c>
      <c r="B162" s="3" t="s">
        <v>64</v>
      </c>
      <c r="C162" s="8">
        <v>246858.91</v>
      </c>
      <c r="D162" s="8">
        <v>0</v>
      </c>
      <c r="E162" s="8">
        <f>SUM(C162:D162)*0.35</f>
        <v>86400.618499999997</v>
      </c>
      <c r="F162" s="11">
        <v>0</v>
      </c>
      <c r="G162" s="11">
        <v>6682.6500000000005</v>
      </c>
      <c r="H162" s="11">
        <f t="shared" ref="H162:H170" si="18">+C162+D162+E162+F162+G162</f>
        <v>339942.17850000004</v>
      </c>
    </row>
    <row r="163" spans="1:11" x14ac:dyDescent="0.25">
      <c r="A163" s="1">
        <v>210202</v>
      </c>
      <c r="B163" s="3" t="s">
        <v>260</v>
      </c>
      <c r="C163" s="8">
        <f>157465+28204.13</f>
        <v>185669.13</v>
      </c>
      <c r="D163" s="8">
        <v>90560</v>
      </c>
      <c r="E163" s="8">
        <f t="shared" ref="E163:E170" si="19">SUM(C163:D163)*0.35</f>
        <v>96680.195500000002</v>
      </c>
      <c r="F163" s="11">
        <v>0</v>
      </c>
      <c r="G163" s="11">
        <v>2037</v>
      </c>
      <c r="H163" s="11">
        <f t="shared" si="18"/>
        <v>374946.32550000004</v>
      </c>
    </row>
    <row r="164" spans="1:11" x14ac:dyDescent="0.25">
      <c r="A164" s="1">
        <v>210215</v>
      </c>
      <c r="B164" s="3" t="s">
        <v>96</v>
      </c>
      <c r="C164" s="8">
        <v>242632.89</v>
      </c>
      <c r="D164" s="8">
        <v>0</v>
      </c>
      <c r="E164" s="8">
        <f t="shared" si="19"/>
        <v>84921.511499999993</v>
      </c>
      <c r="F164" s="11">
        <v>0</v>
      </c>
      <c r="G164" s="11">
        <v>7856</v>
      </c>
      <c r="H164" s="11">
        <f t="shared" si="18"/>
        <v>335410.40150000004</v>
      </c>
    </row>
    <row r="165" spans="1:11" x14ac:dyDescent="0.25">
      <c r="A165" s="1">
        <v>210520</v>
      </c>
      <c r="B165" s="3" t="s">
        <v>97</v>
      </c>
      <c r="C165" s="8">
        <v>1714196.67</v>
      </c>
      <c r="D165" s="8">
        <v>53432</v>
      </c>
      <c r="E165" s="8">
        <f t="shared" si="19"/>
        <v>618670.03449999995</v>
      </c>
      <c r="F165" s="11">
        <v>0</v>
      </c>
      <c r="G165" s="11">
        <v>36495.700000000004</v>
      </c>
      <c r="H165" s="11">
        <f t="shared" si="18"/>
        <v>2422794.4045000002</v>
      </c>
    </row>
    <row r="166" spans="1:11" x14ac:dyDescent="0.25">
      <c r="A166" s="1">
        <v>210522</v>
      </c>
      <c r="B166" s="3" t="s">
        <v>98</v>
      </c>
      <c r="C166" s="8">
        <v>986928</v>
      </c>
      <c r="D166" s="8">
        <v>42485</v>
      </c>
      <c r="E166" s="8">
        <f t="shared" si="19"/>
        <v>360294.55</v>
      </c>
      <c r="F166" s="11">
        <v>0</v>
      </c>
      <c r="G166" s="11">
        <v>24072.87</v>
      </c>
      <c r="H166" s="11">
        <f t="shared" si="18"/>
        <v>1413780.4200000002</v>
      </c>
    </row>
    <row r="167" spans="1:11" x14ac:dyDescent="0.25">
      <c r="A167" s="1">
        <v>212006</v>
      </c>
      <c r="B167" s="3" t="s">
        <v>99</v>
      </c>
      <c r="C167" s="8">
        <v>0</v>
      </c>
      <c r="D167" s="8">
        <v>0</v>
      </c>
      <c r="E167" s="8">
        <f t="shared" si="19"/>
        <v>0</v>
      </c>
      <c r="F167" s="11">
        <v>0</v>
      </c>
      <c r="G167" s="11">
        <v>6790</v>
      </c>
      <c r="H167" s="11">
        <f t="shared" si="18"/>
        <v>6790</v>
      </c>
    </row>
    <row r="168" spans="1:11" x14ac:dyDescent="0.25">
      <c r="A168" s="1">
        <v>216047</v>
      </c>
      <c r="B168" s="3" t="s">
        <v>100</v>
      </c>
      <c r="C168" s="8">
        <f>1201540.05+36922+75612</f>
        <v>1314074.05</v>
      </c>
      <c r="D168" s="8">
        <v>47513.52</v>
      </c>
      <c r="E168" s="8">
        <f t="shared" si="19"/>
        <v>476555.6495</v>
      </c>
      <c r="F168" s="11">
        <v>0</v>
      </c>
      <c r="G168" s="11">
        <v>31485.620000000003</v>
      </c>
      <c r="H168" s="11">
        <f t="shared" si="18"/>
        <v>1869628.8395000002</v>
      </c>
    </row>
    <row r="169" spans="1:11" x14ac:dyDescent="0.25">
      <c r="A169" s="1">
        <v>210532</v>
      </c>
      <c r="B169" s="3" t="s">
        <v>87</v>
      </c>
      <c r="C169" s="8">
        <v>354076.64</v>
      </c>
      <c r="D169" s="8">
        <v>24980</v>
      </c>
      <c r="E169" s="8">
        <f t="shared" si="19"/>
        <v>132669.82399999999</v>
      </c>
      <c r="F169" s="11">
        <v>0</v>
      </c>
      <c r="G169" s="11">
        <v>6947.4599999999991</v>
      </c>
      <c r="H169" s="11">
        <f t="shared" si="18"/>
        <v>518673.92400000006</v>
      </c>
      <c r="J169" s="14"/>
      <c r="K169" s="15"/>
    </row>
    <row r="170" spans="1:11" x14ac:dyDescent="0.25">
      <c r="A170" s="1">
        <v>216060</v>
      </c>
      <c r="B170" s="3" t="s">
        <v>94</v>
      </c>
      <c r="C170" s="8">
        <v>199346.39</v>
      </c>
      <c r="D170" s="8">
        <v>0</v>
      </c>
      <c r="E170" s="8">
        <f t="shared" si="19"/>
        <v>69771.236499999999</v>
      </c>
      <c r="F170" s="11">
        <v>0</v>
      </c>
      <c r="G170" s="11">
        <v>4407.6799999999994</v>
      </c>
      <c r="H170" s="11">
        <f t="shared" si="18"/>
        <v>273525.30650000001</v>
      </c>
      <c r="J170" s="14"/>
      <c r="K170" s="15"/>
    </row>
    <row r="171" spans="1:11" x14ac:dyDescent="0.25">
      <c r="C171" s="8"/>
      <c r="D171" s="11"/>
      <c r="E171" s="11"/>
      <c r="F171" s="11"/>
      <c r="G171" s="11"/>
      <c r="H171" s="11"/>
    </row>
    <row r="172" spans="1:11" x14ac:dyDescent="0.25">
      <c r="B172" s="3" t="s">
        <v>25</v>
      </c>
      <c r="C172" s="12">
        <f>SUM(C162:C170)</f>
        <v>5243782.68</v>
      </c>
      <c r="D172" s="12">
        <f>SUM(D162:D170)</f>
        <v>258970.52</v>
      </c>
      <c r="E172" s="12">
        <f>SUM(E162:E170)</f>
        <v>1925963.62</v>
      </c>
      <c r="F172" s="12">
        <f>SUM(F162:F170)</f>
        <v>0</v>
      </c>
      <c r="G172" s="12">
        <v>126774.97999999998</v>
      </c>
      <c r="H172" s="12">
        <f>SUM(H162:H170)</f>
        <v>7555491.8000000007</v>
      </c>
    </row>
    <row r="173" spans="1:11" x14ac:dyDescent="0.25">
      <c r="C173" s="11"/>
      <c r="D173" s="11"/>
      <c r="E173" s="11"/>
      <c r="F173" s="11"/>
      <c r="G173" s="11"/>
      <c r="H173" s="11"/>
    </row>
    <row r="174" spans="1:11" x14ac:dyDescent="0.25">
      <c r="B174" s="7" t="s">
        <v>8</v>
      </c>
      <c r="C174" s="8"/>
      <c r="D174" s="8"/>
      <c r="E174" s="8"/>
      <c r="F174" s="11"/>
      <c r="G174" s="17"/>
      <c r="H174" s="11"/>
    </row>
    <row r="175" spans="1:11" x14ac:dyDescent="0.25">
      <c r="A175" s="1">
        <v>210201</v>
      </c>
      <c r="B175" s="3" t="s">
        <v>101</v>
      </c>
      <c r="C175" s="11">
        <f>58440+157521.31</f>
        <v>215961.31</v>
      </c>
      <c r="D175" s="11">
        <v>53432</v>
      </c>
      <c r="E175" s="11">
        <f>SUM(C175:D175)*0.35</f>
        <v>94287.65849999999</v>
      </c>
      <c r="F175" s="11">
        <v>0</v>
      </c>
      <c r="G175" s="11">
        <v>5240</v>
      </c>
      <c r="H175" s="11">
        <f t="shared" ref="H175:H185" si="20">+C175+D175+E175+F175+G175</f>
        <v>368920.96849999996</v>
      </c>
    </row>
    <row r="176" spans="1:11" x14ac:dyDescent="0.25">
      <c r="A176" s="1">
        <v>210230</v>
      </c>
      <c r="B176" s="3" t="s">
        <v>261</v>
      </c>
      <c r="C176" s="11">
        <v>78905</v>
      </c>
      <c r="D176" s="11">
        <v>0</v>
      </c>
      <c r="E176" s="11">
        <f t="shared" ref="E176:E185" si="21">SUM(C176:D176)*0.35</f>
        <v>27616.75</v>
      </c>
      <c r="F176" s="11">
        <v>0</v>
      </c>
      <c r="G176" s="11">
        <v>22124</v>
      </c>
      <c r="H176" s="11">
        <f t="shared" si="20"/>
        <v>128645.75</v>
      </c>
    </row>
    <row r="177" spans="1:8" x14ac:dyDescent="0.25">
      <c r="A177" s="1">
        <v>210480</v>
      </c>
      <c r="B177" s="3" t="s">
        <v>218</v>
      </c>
      <c r="C177" s="11">
        <v>528206.34</v>
      </c>
      <c r="D177" s="11">
        <v>53527</v>
      </c>
      <c r="E177" s="11">
        <f t="shared" si="21"/>
        <v>203606.66899999997</v>
      </c>
      <c r="F177" s="11">
        <v>0</v>
      </c>
      <c r="G177" s="11">
        <v>9003.58</v>
      </c>
      <c r="H177" s="11">
        <f t="shared" si="20"/>
        <v>794343.58899999992</v>
      </c>
    </row>
    <row r="178" spans="1:8" x14ac:dyDescent="0.25">
      <c r="A178" s="1">
        <v>210502</v>
      </c>
      <c r="B178" s="3" t="s">
        <v>102</v>
      </c>
      <c r="C178" s="11">
        <v>425518.16</v>
      </c>
      <c r="D178" s="11">
        <v>50482</v>
      </c>
      <c r="E178" s="11">
        <f t="shared" si="21"/>
        <v>166600.05599999998</v>
      </c>
      <c r="F178" s="11">
        <v>0</v>
      </c>
      <c r="G178" s="11">
        <v>16373.57</v>
      </c>
      <c r="H178" s="11">
        <f t="shared" si="20"/>
        <v>658973.78599999996</v>
      </c>
    </row>
    <row r="179" spans="1:8" x14ac:dyDescent="0.25">
      <c r="A179" s="1">
        <v>210503</v>
      </c>
      <c r="B179" s="3" t="s">
        <v>103</v>
      </c>
      <c r="C179" s="11">
        <v>1110219</v>
      </c>
      <c r="D179" s="11">
        <v>149531</v>
      </c>
      <c r="E179" s="11">
        <f t="shared" si="21"/>
        <v>440912.5</v>
      </c>
      <c r="F179" s="11">
        <v>0</v>
      </c>
      <c r="G179" s="11">
        <v>80110.039999999994</v>
      </c>
      <c r="H179" s="11">
        <f t="shared" si="20"/>
        <v>1780772.54</v>
      </c>
    </row>
    <row r="180" spans="1:8" x14ac:dyDescent="0.25">
      <c r="A180" s="1">
        <v>210505</v>
      </c>
      <c r="B180" s="3" t="s">
        <v>104</v>
      </c>
      <c r="C180" s="11">
        <v>884435.67</v>
      </c>
      <c r="D180" s="11">
        <v>92738</v>
      </c>
      <c r="E180" s="11">
        <f t="shared" si="21"/>
        <v>342010.78450000001</v>
      </c>
      <c r="F180" s="11">
        <v>0</v>
      </c>
      <c r="G180" s="11">
        <v>43394.63</v>
      </c>
      <c r="H180" s="11">
        <f t="shared" si="20"/>
        <v>1362579.0844999999</v>
      </c>
    </row>
    <row r="181" spans="1:8" x14ac:dyDescent="0.25">
      <c r="A181" s="1">
        <v>210517</v>
      </c>
      <c r="B181" s="3" t="s">
        <v>105</v>
      </c>
      <c r="C181" s="11">
        <v>723312.06</v>
      </c>
      <c r="D181" s="11">
        <v>113021</v>
      </c>
      <c r="E181" s="11">
        <f t="shared" si="21"/>
        <v>292716.571</v>
      </c>
      <c r="F181" s="11">
        <v>0</v>
      </c>
      <c r="G181" s="11">
        <v>19202.64</v>
      </c>
      <c r="H181" s="11">
        <f t="shared" si="20"/>
        <v>1148252.2709999999</v>
      </c>
    </row>
    <row r="182" spans="1:8" x14ac:dyDescent="0.25">
      <c r="A182" s="1">
        <v>210519</v>
      </c>
      <c r="B182" s="3" t="s">
        <v>106</v>
      </c>
      <c r="C182" s="11">
        <v>1610492.98</v>
      </c>
      <c r="D182" s="11">
        <v>34324</v>
      </c>
      <c r="E182" s="11">
        <f t="shared" si="21"/>
        <v>575685.94299999997</v>
      </c>
      <c r="F182" s="11">
        <v>0</v>
      </c>
      <c r="G182" s="11">
        <v>21114.82</v>
      </c>
      <c r="H182" s="11">
        <f t="shared" si="20"/>
        <v>2241617.7429999998</v>
      </c>
    </row>
    <row r="183" spans="1:8" x14ac:dyDescent="0.25">
      <c r="A183" s="1">
        <v>210523</v>
      </c>
      <c r="B183" s="3" t="s">
        <v>107</v>
      </c>
      <c r="C183" s="11">
        <v>391412.16</v>
      </c>
      <c r="D183" s="11">
        <v>50482</v>
      </c>
      <c r="E183" s="11">
        <f t="shared" si="21"/>
        <v>154662.95599999998</v>
      </c>
      <c r="F183" s="11">
        <v>0</v>
      </c>
      <c r="G183" s="11">
        <v>19454.490000000002</v>
      </c>
      <c r="H183" s="11">
        <f t="shared" si="20"/>
        <v>616011.60599999991</v>
      </c>
    </row>
    <row r="184" spans="1:8" x14ac:dyDescent="0.25">
      <c r="A184" s="1">
        <v>216069</v>
      </c>
      <c r="B184" s="3" t="s">
        <v>290</v>
      </c>
      <c r="C184" s="11">
        <v>0</v>
      </c>
      <c r="D184" s="11">
        <v>0</v>
      </c>
      <c r="E184" s="11">
        <f t="shared" si="21"/>
        <v>0</v>
      </c>
      <c r="F184" s="11">
        <v>0</v>
      </c>
      <c r="G184" s="11">
        <v>296.28999999999996</v>
      </c>
      <c r="H184" s="11">
        <f t="shared" si="20"/>
        <v>296.28999999999996</v>
      </c>
    </row>
    <row r="185" spans="1:8" x14ac:dyDescent="0.25">
      <c r="A185" s="1">
        <v>216071</v>
      </c>
      <c r="B185" s="3" t="s">
        <v>108</v>
      </c>
      <c r="C185" s="11">
        <v>148597.51999999999</v>
      </c>
      <c r="D185" s="11">
        <v>0</v>
      </c>
      <c r="E185" s="11">
        <f t="shared" si="21"/>
        <v>52009.131999999991</v>
      </c>
      <c r="F185" s="11">
        <v>0</v>
      </c>
      <c r="G185" s="11">
        <v>6420.85</v>
      </c>
      <c r="H185" s="11">
        <f t="shared" si="20"/>
        <v>207027.50199999998</v>
      </c>
    </row>
    <row r="186" spans="1:8" x14ac:dyDescent="0.25">
      <c r="C186" s="11"/>
      <c r="D186" s="11"/>
      <c r="E186" s="11"/>
      <c r="F186" s="11"/>
      <c r="G186" s="11"/>
      <c r="H186" s="11"/>
    </row>
    <row r="187" spans="1:8" x14ac:dyDescent="0.25">
      <c r="B187" s="3" t="s">
        <v>24</v>
      </c>
      <c r="C187" s="12">
        <f>SUM(C175:C186)</f>
        <v>6117060.1999999993</v>
      </c>
      <c r="D187" s="12">
        <f>SUM(D175:D186)</f>
        <v>597537</v>
      </c>
      <c r="E187" s="12">
        <f>SUM(E175:E186)</f>
        <v>2350109.02</v>
      </c>
      <c r="F187" s="12">
        <f>SUM(F175:F186)</f>
        <v>0</v>
      </c>
      <c r="G187" s="12">
        <v>242734.91000000003</v>
      </c>
      <c r="H187" s="12">
        <f>SUM(H175:H186)</f>
        <v>9307441.1300000008</v>
      </c>
    </row>
    <row r="188" spans="1:8" x14ac:dyDescent="0.25">
      <c r="C188" s="11"/>
      <c r="D188" s="11"/>
      <c r="E188" s="11"/>
      <c r="F188" s="11"/>
      <c r="G188" s="11"/>
      <c r="H188" s="11"/>
    </row>
    <row r="189" spans="1:8" x14ac:dyDescent="0.25">
      <c r="B189" s="3" t="s">
        <v>302</v>
      </c>
      <c r="C189" s="12">
        <f>+C51+C85+C100+C123+C159+C187+C172+C58+C70+C77</f>
        <v>31273097.109999999</v>
      </c>
      <c r="D189" s="12">
        <f>+D51+D85+D100+D123+D159+D187+D172+D58+D70+D77</f>
        <v>2695813.1</v>
      </c>
      <c r="E189" s="12">
        <f>+E51+E85+E100+E123+E159+E187+E172+E58+E70+E77</f>
        <v>11889118.573500002</v>
      </c>
      <c r="F189" s="12">
        <f>+F51+F85+F100+F123+F159+F187+F172+F58+F70+F77</f>
        <v>150000</v>
      </c>
      <c r="G189" s="12">
        <v>2553776.12</v>
      </c>
      <c r="H189" s="12">
        <f>+H51+H85+H100+H123+H159+H187+H172+H58+H70+H77</f>
        <v>48561804.903499998</v>
      </c>
    </row>
    <row r="190" spans="1:8" x14ac:dyDescent="0.25">
      <c r="C190" s="11"/>
      <c r="D190" s="11"/>
      <c r="E190" s="11"/>
      <c r="F190" s="11"/>
      <c r="G190" s="11"/>
      <c r="H190" s="11"/>
    </row>
    <row r="191" spans="1:8" x14ac:dyDescent="0.25">
      <c r="B191" s="7" t="s">
        <v>14</v>
      </c>
      <c r="C191" s="11"/>
      <c r="D191" s="11"/>
      <c r="E191" s="11"/>
      <c r="F191" s="11"/>
      <c r="G191" s="17"/>
      <c r="H191" s="11"/>
    </row>
    <row r="192" spans="1:8" x14ac:dyDescent="0.25">
      <c r="A192" s="1">
        <v>210408</v>
      </c>
      <c r="B192" s="3" t="s">
        <v>344</v>
      </c>
      <c r="C192" s="8">
        <v>0</v>
      </c>
      <c r="D192" s="8">
        <v>97361.17</v>
      </c>
      <c r="E192" s="8">
        <f>SUM(C192:D192)*0.35</f>
        <v>34076.409499999994</v>
      </c>
      <c r="F192" s="11">
        <v>0</v>
      </c>
      <c r="G192" s="11">
        <v>0</v>
      </c>
      <c r="H192" s="11">
        <f t="shared" ref="H192:H209" si="22">+C192+D192+E192+F192+G192</f>
        <v>131437.57949999999</v>
      </c>
    </row>
    <row r="193" spans="1:11" x14ac:dyDescent="0.25">
      <c r="A193" s="1">
        <v>210528</v>
      </c>
      <c r="B193" s="3" t="s">
        <v>83</v>
      </c>
      <c r="C193" s="11">
        <v>0</v>
      </c>
      <c r="D193" s="8">
        <v>0</v>
      </c>
      <c r="E193" s="8">
        <f t="shared" ref="E193:E209" si="23">SUM(C193:D193)*0.35</f>
        <v>0</v>
      </c>
      <c r="F193" s="11">
        <v>0</v>
      </c>
      <c r="G193" s="11">
        <v>10236</v>
      </c>
      <c r="H193" s="11">
        <f t="shared" si="22"/>
        <v>10236</v>
      </c>
      <c r="J193" s="14"/>
      <c r="K193" s="15"/>
    </row>
    <row r="194" spans="1:11" x14ac:dyDescent="0.25">
      <c r="A194" s="1">
        <v>214001</v>
      </c>
      <c r="B194" s="3" t="s">
        <v>189</v>
      </c>
      <c r="C194" s="8">
        <v>0</v>
      </c>
      <c r="D194" s="8">
        <v>141044</v>
      </c>
      <c r="E194" s="8">
        <f t="shared" si="23"/>
        <v>49365.399999999994</v>
      </c>
      <c r="F194" s="11">
        <v>0</v>
      </c>
      <c r="G194" s="11">
        <v>27863</v>
      </c>
      <c r="H194" s="11">
        <f t="shared" si="22"/>
        <v>218272.4</v>
      </c>
    </row>
    <row r="195" spans="1:11" x14ac:dyDescent="0.25">
      <c r="A195" s="1">
        <v>214009</v>
      </c>
      <c r="B195" s="3" t="s">
        <v>311</v>
      </c>
      <c r="C195" s="8">
        <v>0</v>
      </c>
      <c r="D195" s="8">
        <v>1093</v>
      </c>
      <c r="E195" s="8">
        <f t="shared" si="23"/>
        <v>382.54999999999995</v>
      </c>
      <c r="F195" s="11">
        <v>10000</v>
      </c>
      <c r="G195" s="11">
        <v>5035</v>
      </c>
      <c r="H195" s="11">
        <f t="shared" si="22"/>
        <v>16510.55</v>
      </c>
    </row>
    <row r="196" spans="1:11" x14ac:dyDescent="0.25">
      <c r="A196" s="1">
        <v>215024</v>
      </c>
      <c r="B196" s="3" t="s">
        <v>224</v>
      </c>
      <c r="C196" s="8">
        <v>214089</v>
      </c>
      <c r="D196" s="8">
        <v>192973</v>
      </c>
      <c r="E196" s="8">
        <f t="shared" si="23"/>
        <v>142471.69999999998</v>
      </c>
      <c r="F196" s="11">
        <v>0</v>
      </c>
      <c r="G196" s="11">
        <v>26881</v>
      </c>
      <c r="H196" s="11">
        <f t="shared" si="22"/>
        <v>576414.69999999995</v>
      </c>
    </row>
    <row r="197" spans="1:11" x14ac:dyDescent="0.25">
      <c r="A197" s="1">
        <v>215040</v>
      </c>
      <c r="B197" s="3" t="s">
        <v>109</v>
      </c>
      <c r="C197" s="8">
        <v>56781</v>
      </c>
      <c r="D197" s="8">
        <v>88803</v>
      </c>
      <c r="E197" s="8">
        <f t="shared" si="23"/>
        <v>50954.399999999994</v>
      </c>
      <c r="F197" s="11">
        <v>0</v>
      </c>
      <c r="G197" s="11">
        <v>35548</v>
      </c>
      <c r="H197" s="11">
        <f t="shared" si="22"/>
        <v>232086.39999999999</v>
      </c>
    </row>
    <row r="198" spans="1:11" x14ac:dyDescent="0.25">
      <c r="A198" s="1">
        <v>215050</v>
      </c>
      <c r="B198" s="3" t="s">
        <v>227</v>
      </c>
      <c r="C198" s="8">
        <v>317680</v>
      </c>
      <c r="D198" s="8">
        <v>102312</v>
      </c>
      <c r="E198" s="8">
        <f t="shared" si="23"/>
        <v>146997.19999999998</v>
      </c>
      <c r="F198" s="11">
        <v>0</v>
      </c>
      <c r="G198" s="11">
        <v>23443</v>
      </c>
      <c r="H198" s="11">
        <f t="shared" si="22"/>
        <v>590432.19999999995</v>
      </c>
    </row>
    <row r="199" spans="1:11" x14ac:dyDescent="0.25">
      <c r="A199" s="1">
        <v>215054</v>
      </c>
      <c r="B199" s="3" t="s">
        <v>110</v>
      </c>
      <c r="C199" s="8">
        <v>113819</v>
      </c>
      <c r="D199" s="8">
        <v>0</v>
      </c>
      <c r="E199" s="8">
        <f t="shared" si="23"/>
        <v>39836.649999999994</v>
      </c>
      <c r="F199" s="11">
        <v>0</v>
      </c>
      <c r="G199" s="11">
        <v>225550</v>
      </c>
      <c r="H199" s="11">
        <f t="shared" si="22"/>
        <v>379205.65</v>
      </c>
    </row>
    <row r="200" spans="1:11" x14ac:dyDescent="0.25">
      <c r="A200" s="1">
        <v>215057</v>
      </c>
      <c r="B200" s="3" t="s">
        <v>111</v>
      </c>
      <c r="C200" s="8">
        <v>0</v>
      </c>
      <c r="D200" s="8">
        <v>0</v>
      </c>
      <c r="E200" s="8">
        <f t="shared" si="23"/>
        <v>0</v>
      </c>
      <c r="F200" s="11">
        <v>0</v>
      </c>
      <c r="G200" s="11">
        <v>2300</v>
      </c>
      <c r="H200" s="11">
        <f t="shared" si="22"/>
        <v>2300</v>
      </c>
    </row>
    <row r="201" spans="1:11" x14ac:dyDescent="0.25">
      <c r="A201" s="1">
        <v>215064</v>
      </c>
      <c r="B201" s="3" t="s">
        <v>262</v>
      </c>
      <c r="C201" s="8">
        <v>53607</v>
      </c>
      <c r="D201" s="8">
        <v>55520</v>
      </c>
      <c r="E201" s="8">
        <f t="shared" si="23"/>
        <v>38194.449999999997</v>
      </c>
      <c r="F201" s="11">
        <v>0</v>
      </c>
      <c r="G201" s="11">
        <v>27473</v>
      </c>
      <c r="H201" s="11">
        <f t="shared" si="22"/>
        <v>174794.45</v>
      </c>
    </row>
    <row r="202" spans="1:11" x14ac:dyDescent="0.25">
      <c r="A202" s="1">
        <v>215072</v>
      </c>
      <c r="B202" s="3" t="s">
        <v>112</v>
      </c>
      <c r="C202" s="8">
        <v>91920</v>
      </c>
      <c r="D202" s="8">
        <v>0</v>
      </c>
      <c r="E202" s="8">
        <f t="shared" si="23"/>
        <v>32171.999999999996</v>
      </c>
      <c r="F202" s="11">
        <v>0</v>
      </c>
      <c r="G202" s="11">
        <v>8509</v>
      </c>
      <c r="H202" s="11">
        <f t="shared" si="22"/>
        <v>132601</v>
      </c>
    </row>
    <row r="203" spans="1:11" x14ac:dyDescent="0.25">
      <c r="A203" s="1">
        <v>215088</v>
      </c>
      <c r="B203" s="3" t="s">
        <v>225</v>
      </c>
      <c r="C203" s="8">
        <v>0</v>
      </c>
      <c r="D203" s="8">
        <v>0</v>
      </c>
      <c r="E203" s="8">
        <f t="shared" si="23"/>
        <v>0</v>
      </c>
      <c r="F203" s="11">
        <v>0</v>
      </c>
      <c r="G203" s="11">
        <v>1000</v>
      </c>
      <c r="H203" s="11">
        <f t="shared" si="22"/>
        <v>1000</v>
      </c>
    </row>
    <row r="204" spans="1:11" x14ac:dyDescent="0.25">
      <c r="A204" s="1">
        <v>215096</v>
      </c>
      <c r="B204" s="3" t="s">
        <v>226</v>
      </c>
      <c r="C204" s="8">
        <v>0</v>
      </c>
      <c r="D204" s="8">
        <v>0</v>
      </c>
      <c r="E204" s="8">
        <f t="shared" si="23"/>
        <v>0</v>
      </c>
      <c r="F204" s="11">
        <v>0</v>
      </c>
      <c r="G204" s="11">
        <v>18665</v>
      </c>
      <c r="H204" s="11">
        <f t="shared" si="22"/>
        <v>18665</v>
      </c>
    </row>
    <row r="205" spans="1:11" x14ac:dyDescent="0.25">
      <c r="A205" s="1">
        <v>215097</v>
      </c>
      <c r="B205" s="3" t="s">
        <v>228</v>
      </c>
      <c r="C205" s="8">
        <v>0</v>
      </c>
      <c r="D205" s="8">
        <v>0</v>
      </c>
      <c r="E205" s="8">
        <f t="shared" si="23"/>
        <v>0</v>
      </c>
      <c r="F205" s="11">
        <v>0</v>
      </c>
      <c r="G205" s="11">
        <v>8800</v>
      </c>
      <c r="H205" s="11">
        <f t="shared" si="22"/>
        <v>8800</v>
      </c>
    </row>
    <row r="206" spans="1:11" x14ac:dyDescent="0.25">
      <c r="A206" s="1">
        <v>215098</v>
      </c>
      <c r="B206" s="3" t="s">
        <v>229</v>
      </c>
      <c r="C206" s="8">
        <v>0</v>
      </c>
      <c r="D206" s="8">
        <v>0</v>
      </c>
      <c r="E206" s="8">
        <f t="shared" si="23"/>
        <v>0</v>
      </c>
      <c r="F206" s="11">
        <v>0</v>
      </c>
      <c r="G206" s="11">
        <v>8800</v>
      </c>
      <c r="H206" s="11">
        <f t="shared" si="22"/>
        <v>8800</v>
      </c>
    </row>
    <row r="207" spans="1:11" x14ac:dyDescent="0.25">
      <c r="A207" s="1">
        <v>215099</v>
      </c>
      <c r="B207" s="3" t="s">
        <v>230</v>
      </c>
      <c r="C207" s="8">
        <v>0</v>
      </c>
      <c r="D207" s="8">
        <v>0</v>
      </c>
      <c r="E207" s="8">
        <f t="shared" si="23"/>
        <v>0</v>
      </c>
      <c r="F207" s="11">
        <v>0</v>
      </c>
      <c r="G207" s="11">
        <v>8800</v>
      </c>
      <c r="H207" s="11">
        <f t="shared" si="22"/>
        <v>8800</v>
      </c>
    </row>
    <row r="208" spans="1:11" x14ac:dyDescent="0.25">
      <c r="A208" s="1">
        <v>215105</v>
      </c>
      <c r="B208" s="3" t="s">
        <v>231</v>
      </c>
      <c r="C208" s="8">
        <v>0</v>
      </c>
      <c r="D208" s="8">
        <v>0</v>
      </c>
      <c r="E208" s="8">
        <f t="shared" si="23"/>
        <v>0</v>
      </c>
      <c r="F208" s="11">
        <v>0</v>
      </c>
      <c r="G208" s="11">
        <v>8800</v>
      </c>
      <c r="H208" s="11">
        <f t="shared" si="22"/>
        <v>8800</v>
      </c>
    </row>
    <row r="209" spans="1:8" x14ac:dyDescent="0.25">
      <c r="A209" s="1">
        <v>216005</v>
      </c>
      <c r="B209" s="3" t="s">
        <v>202</v>
      </c>
      <c r="C209" s="8">
        <v>71436</v>
      </c>
      <c r="D209" s="8">
        <v>51385</v>
      </c>
      <c r="E209" s="8">
        <f t="shared" si="23"/>
        <v>42987.35</v>
      </c>
      <c r="F209" s="11">
        <v>0</v>
      </c>
      <c r="G209" s="11">
        <v>45585</v>
      </c>
      <c r="H209" s="11">
        <f t="shared" si="22"/>
        <v>211393.35</v>
      </c>
    </row>
    <row r="210" spans="1:8" x14ac:dyDescent="0.25">
      <c r="C210" s="8"/>
      <c r="D210" s="8"/>
      <c r="E210" s="8" t="s">
        <v>0</v>
      </c>
      <c r="F210" s="11"/>
      <c r="G210" s="11"/>
      <c r="H210" s="11"/>
    </row>
    <row r="211" spans="1:8" x14ac:dyDescent="0.25">
      <c r="B211" s="3" t="s">
        <v>15</v>
      </c>
      <c r="C211" s="12">
        <f>SUM(C192:C210)</f>
        <v>919332</v>
      </c>
      <c r="D211" s="12">
        <f>SUM(D192:D210)</f>
        <v>730491.16999999993</v>
      </c>
      <c r="E211" s="20">
        <f>SUM(E192:E210)</f>
        <v>577438.1094999999</v>
      </c>
      <c r="F211" s="20">
        <f>SUM(F192:F210)</f>
        <v>10000</v>
      </c>
      <c r="G211" s="20">
        <v>493288</v>
      </c>
      <c r="H211" s="20">
        <f>SUM(H192:H210)</f>
        <v>2730549.2795000002</v>
      </c>
    </row>
    <row r="212" spans="1:8" x14ac:dyDescent="0.25">
      <c r="C212" s="18"/>
      <c r="D212" s="18"/>
      <c r="E212" s="18"/>
      <c r="F212" s="11"/>
      <c r="G212" s="11"/>
      <c r="H212" s="11"/>
    </row>
    <row r="213" spans="1:8" x14ac:dyDescent="0.25">
      <c r="B213" s="7" t="s">
        <v>19</v>
      </c>
      <c r="C213" s="11"/>
      <c r="D213" s="11"/>
      <c r="E213" s="11"/>
      <c r="F213" s="11"/>
      <c r="G213" s="17"/>
      <c r="H213" s="11"/>
    </row>
    <row r="214" spans="1:8" x14ac:dyDescent="0.25">
      <c r="A214" s="1">
        <v>211005</v>
      </c>
      <c r="B214" s="3" t="s">
        <v>113</v>
      </c>
      <c r="C214" s="11">
        <v>38563.08</v>
      </c>
      <c r="D214" s="11">
        <v>884308.99</v>
      </c>
      <c r="E214" s="11">
        <f>SUM(C214:D214)*0.35</f>
        <v>323005.22449999995</v>
      </c>
      <c r="F214" s="11">
        <v>0</v>
      </c>
      <c r="G214" s="11">
        <v>1478</v>
      </c>
      <c r="H214" s="11">
        <f t="shared" ref="H214:H225" si="24">+C214+D214+E214+F214+G214</f>
        <v>1247355.2944999998</v>
      </c>
    </row>
    <row r="215" spans="1:8" x14ac:dyDescent="0.25">
      <c r="A215" s="1">
        <v>211006</v>
      </c>
      <c r="B215" s="3" t="s">
        <v>263</v>
      </c>
      <c r="C215" s="11">
        <f>38563.08+52122+64388.8-64388.8</f>
        <v>90685.08</v>
      </c>
      <c r="D215" s="11">
        <v>1541109.45</v>
      </c>
      <c r="E215" s="11">
        <f t="shared" ref="E215:E225" si="25">SUM(C215:D215)*0.35</f>
        <v>571128.08549999993</v>
      </c>
      <c r="F215" s="11">
        <v>0</v>
      </c>
      <c r="G215" s="11">
        <v>42261</v>
      </c>
      <c r="H215" s="11">
        <f t="shared" si="24"/>
        <v>2245183.6154999998</v>
      </c>
    </row>
    <row r="216" spans="1:8" x14ac:dyDescent="0.25">
      <c r="A216" s="1">
        <v>211007</v>
      </c>
      <c r="B216" s="3" t="s">
        <v>179</v>
      </c>
      <c r="C216" s="11">
        <v>0</v>
      </c>
      <c r="D216" s="11">
        <v>125223.5</v>
      </c>
      <c r="E216" s="11">
        <f t="shared" si="25"/>
        <v>43828.224999999999</v>
      </c>
      <c r="F216" s="11">
        <v>0</v>
      </c>
      <c r="G216" s="11">
        <v>9300</v>
      </c>
      <c r="H216" s="11">
        <f t="shared" si="24"/>
        <v>178351.72500000001</v>
      </c>
    </row>
    <row r="217" spans="1:8" x14ac:dyDescent="0.25">
      <c r="A217" s="1">
        <v>211011</v>
      </c>
      <c r="B217" s="3" t="s">
        <v>340</v>
      </c>
      <c r="C217" s="8">
        <v>0</v>
      </c>
      <c r="D217" s="11">
        <v>3652</v>
      </c>
      <c r="E217" s="11">
        <f t="shared" si="25"/>
        <v>1278.1999999999998</v>
      </c>
      <c r="F217" s="11">
        <v>0</v>
      </c>
      <c r="G217" s="11">
        <v>0</v>
      </c>
      <c r="H217" s="11">
        <f t="shared" si="24"/>
        <v>4930.2</v>
      </c>
    </row>
    <row r="218" spans="1:8" x14ac:dyDescent="0.25">
      <c r="A218" s="1">
        <v>211015</v>
      </c>
      <c r="B218" s="3" t="s">
        <v>114</v>
      </c>
      <c r="C218" s="8">
        <v>0</v>
      </c>
      <c r="D218" s="11">
        <v>0</v>
      </c>
      <c r="E218" s="11">
        <f t="shared" si="25"/>
        <v>0</v>
      </c>
      <c r="F218" s="11">
        <v>0</v>
      </c>
      <c r="G218" s="11">
        <v>30125</v>
      </c>
      <c r="H218" s="11">
        <f t="shared" si="24"/>
        <v>30125</v>
      </c>
    </row>
    <row r="219" spans="1:8" x14ac:dyDescent="0.25">
      <c r="A219" s="1">
        <v>211016</v>
      </c>
      <c r="B219" s="3" t="s">
        <v>264</v>
      </c>
      <c r="C219" s="8">
        <v>0</v>
      </c>
      <c r="D219" s="8">
        <v>0</v>
      </c>
      <c r="E219" s="11">
        <f t="shared" si="25"/>
        <v>0</v>
      </c>
      <c r="F219" s="11">
        <v>0</v>
      </c>
      <c r="G219" s="11">
        <v>30125</v>
      </c>
      <c r="H219" s="11">
        <f t="shared" si="24"/>
        <v>30125</v>
      </c>
    </row>
    <row r="220" spans="1:8" x14ac:dyDescent="0.25">
      <c r="A220" s="1">
        <v>211017</v>
      </c>
      <c r="B220" s="3" t="s">
        <v>201</v>
      </c>
      <c r="C220" s="8">
        <v>0</v>
      </c>
      <c r="D220" s="8">
        <v>0</v>
      </c>
      <c r="E220" s="11">
        <f t="shared" si="25"/>
        <v>0</v>
      </c>
      <c r="F220" s="11">
        <v>0</v>
      </c>
      <c r="G220" s="11">
        <v>5000</v>
      </c>
      <c r="H220" s="11">
        <f t="shared" si="24"/>
        <v>5000</v>
      </c>
    </row>
    <row r="221" spans="1:8" x14ac:dyDescent="0.25">
      <c r="A221" s="1">
        <v>211021</v>
      </c>
      <c r="B221" s="3" t="s">
        <v>115</v>
      </c>
      <c r="C221" s="8">
        <v>0</v>
      </c>
      <c r="D221" s="8">
        <v>0</v>
      </c>
      <c r="E221" s="11">
        <f t="shared" si="25"/>
        <v>0</v>
      </c>
      <c r="F221" s="11">
        <v>0</v>
      </c>
      <c r="G221" s="11">
        <v>5000</v>
      </c>
      <c r="H221" s="11">
        <f t="shared" si="24"/>
        <v>5000</v>
      </c>
    </row>
    <row r="222" spans="1:8" x14ac:dyDescent="0.25">
      <c r="A222" s="1">
        <v>211030</v>
      </c>
      <c r="B222" s="3" t="s">
        <v>208</v>
      </c>
      <c r="C222" s="8">
        <v>0</v>
      </c>
      <c r="D222" s="8">
        <v>0</v>
      </c>
      <c r="E222" s="11">
        <f t="shared" si="25"/>
        <v>0</v>
      </c>
      <c r="F222" s="11">
        <v>0</v>
      </c>
      <c r="G222" s="11">
        <v>237164</v>
      </c>
      <c r="H222" s="11">
        <f t="shared" si="24"/>
        <v>237164</v>
      </c>
    </row>
    <row r="223" spans="1:8" x14ac:dyDescent="0.25">
      <c r="A223" s="1">
        <v>215010</v>
      </c>
      <c r="B223" s="3" t="s">
        <v>265</v>
      </c>
      <c r="C223" s="8">
        <v>0</v>
      </c>
      <c r="D223" s="8">
        <v>0</v>
      </c>
      <c r="E223" s="11">
        <f t="shared" si="25"/>
        <v>0</v>
      </c>
      <c r="F223" s="11">
        <v>0</v>
      </c>
      <c r="G223" s="11">
        <v>51627</v>
      </c>
      <c r="H223" s="11">
        <f t="shared" si="24"/>
        <v>51627</v>
      </c>
    </row>
    <row r="224" spans="1:8" x14ac:dyDescent="0.25">
      <c r="A224" s="1">
        <v>217014</v>
      </c>
      <c r="B224" s="3" t="s">
        <v>266</v>
      </c>
      <c r="C224" s="8">
        <v>0</v>
      </c>
      <c r="D224" s="8">
        <v>0</v>
      </c>
      <c r="E224" s="11">
        <f t="shared" si="25"/>
        <v>0</v>
      </c>
      <c r="F224" s="11">
        <v>0</v>
      </c>
      <c r="G224" s="11">
        <v>80394</v>
      </c>
      <c r="H224" s="11">
        <f t="shared" si="24"/>
        <v>80394</v>
      </c>
    </row>
    <row r="225" spans="1:8" x14ac:dyDescent="0.25">
      <c r="A225" s="1">
        <v>217015</v>
      </c>
      <c r="B225" s="3" t="s">
        <v>291</v>
      </c>
      <c r="C225" s="8">
        <v>0</v>
      </c>
      <c r="D225" s="8">
        <v>0</v>
      </c>
      <c r="E225" s="11">
        <f t="shared" si="25"/>
        <v>0</v>
      </c>
      <c r="F225" s="11">
        <v>0</v>
      </c>
      <c r="G225" s="11">
        <v>20000</v>
      </c>
      <c r="H225" s="11">
        <f t="shared" si="24"/>
        <v>20000</v>
      </c>
    </row>
    <row r="226" spans="1:8" x14ac:dyDescent="0.25">
      <c r="C226" s="8"/>
      <c r="D226" s="8"/>
      <c r="E226" s="11"/>
      <c r="F226" s="11"/>
      <c r="G226" s="11"/>
      <c r="H226" s="11"/>
    </row>
    <row r="227" spans="1:8" x14ac:dyDescent="0.25">
      <c r="B227" s="3" t="s">
        <v>20</v>
      </c>
      <c r="C227" s="12">
        <f t="shared" ref="C227:H227" si="26">SUM(C214:C225)</f>
        <v>129248.16</v>
      </c>
      <c r="D227" s="12">
        <f t="shared" si="26"/>
        <v>2554293.94</v>
      </c>
      <c r="E227" s="12">
        <f t="shared" si="26"/>
        <v>939239.73499999975</v>
      </c>
      <c r="F227" s="12">
        <f t="shared" si="26"/>
        <v>0</v>
      </c>
      <c r="G227" s="12">
        <v>512474</v>
      </c>
      <c r="H227" s="12">
        <f t="shared" si="26"/>
        <v>4135255.835</v>
      </c>
    </row>
    <row r="228" spans="1:8" x14ac:dyDescent="0.25">
      <c r="C228" s="11"/>
      <c r="D228" s="11"/>
      <c r="E228" s="11"/>
      <c r="F228" s="11"/>
      <c r="G228" s="11"/>
      <c r="H228" s="11"/>
    </row>
    <row r="229" spans="1:8" x14ac:dyDescent="0.25">
      <c r="B229" s="7" t="s">
        <v>299</v>
      </c>
      <c r="C229" s="11"/>
      <c r="D229" s="11"/>
      <c r="E229" s="11"/>
      <c r="F229" s="11"/>
      <c r="G229" s="17"/>
      <c r="H229" s="11"/>
    </row>
    <row r="230" spans="1:8" x14ac:dyDescent="0.25">
      <c r="A230" s="1">
        <v>210322</v>
      </c>
      <c r="B230" s="3" t="s">
        <v>116</v>
      </c>
      <c r="C230" s="11">
        <v>96162</v>
      </c>
      <c r="D230" s="11">
        <v>0</v>
      </c>
      <c r="E230" s="11">
        <f>SUM(C230:D230)*0.35</f>
        <v>33656.699999999997</v>
      </c>
      <c r="F230" s="11">
        <v>0</v>
      </c>
      <c r="G230" s="11">
        <v>768.95999999999992</v>
      </c>
      <c r="H230" s="11">
        <f t="shared" ref="H230:H254" si="27">+C230+D230+E230+F230+G230</f>
        <v>130587.66</v>
      </c>
    </row>
    <row r="231" spans="1:8" x14ac:dyDescent="0.25">
      <c r="A231" s="1">
        <v>210605</v>
      </c>
      <c r="B231" s="3" t="s">
        <v>267</v>
      </c>
      <c r="C231" s="11">
        <v>3749</v>
      </c>
      <c r="D231" s="11">
        <v>0</v>
      </c>
      <c r="E231" s="11">
        <f t="shared" ref="E231:E254" si="28">SUM(C231:D231)*0.35</f>
        <v>1312.1499999999999</v>
      </c>
      <c r="F231" s="11">
        <v>0</v>
      </c>
      <c r="G231" s="11">
        <v>0</v>
      </c>
      <c r="H231" s="11">
        <f t="shared" si="27"/>
        <v>5061.1499999999996</v>
      </c>
    </row>
    <row r="232" spans="1:8" x14ac:dyDescent="0.25">
      <c r="A232" s="1">
        <v>211002</v>
      </c>
      <c r="B232" s="3" t="s">
        <v>235</v>
      </c>
      <c r="C232" s="11">
        <v>230679.69</v>
      </c>
      <c r="D232" s="11">
        <v>94980</v>
      </c>
      <c r="E232" s="11">
        <f t="shared" si="28"/>
        <v>113980.8915</v>
      </c>
      <c r="F232" s="11">
        <v>0</v>
      </c>
      <c r="G232" s="11">
        <v>7567.87</v>
      </c>
      <c r="H232" s="11">
        <f t="shared" si="27"/>
        <v>447208.45149999997</v>
      </c>
    </row>
    <row r="233" spans="1:8" x14ac:dyDescent="0.25">
      <c r="A233" s="1">
        <v>213001</v>
      </c>
      <c r="B233" s="3" t="s">
        <v>117</v>
      </c>
      <c r="C233" s="11">
        <v>414175.7</v>
      </c>
      <c r="D233" s="11">
        <v>295321</v>
      </c>
      <c r="E233" s="11">
        <f t="shared" si="28"/>
        <v>248323.84499999997</v>
      </c>
      <c r="F233" s="11">
        <v>0</v>
      </c>
      <c r="G233" s="11">
        <v>425489</v>
      </c>
      <c r="H233" s="11">
        <f t="shared" si="27"/>
        <v>1383309.5449999999</v>
      </c>
    </row>
    <row r="234" spans="1:8" x14ac:dyDescent="0.25">
      <c r="A234" s="1">
        <v>213003</v>
      </c>
      <c r="B234" s="3" t="s">
        <v>268</v>
      </c>
      <c r="C234" s="11">
        <v>235250.34</v>
      </c>
      <c r="D234" s="11">
        <v>44213</v>
      </c>
      <c r="E234" s="11">
        <f t="shared" si="28"/>
        <v>97812.16899999998</v>
      </c>
      <c r="F234" s="11">
        <v>0</v>
      </c>
      <c r="G234" s="11">
        <v>16949.439999999995</v>
      </c>
      <c r="H234" s="11">
        <f t="shared" si="27"/>
        <v>394224.94899999996</v>
      </c>
    </row>
    <row r="235" spans="1:8" x14ac:dyDescent="0.25">
      <c r="A235" s="1">
        <v>213004</v>
      </c>
      <c r="B235" s="3" t="s">
        <v>118</v>
      </c>
      <c r="C235" s="11">
        <v>204201</v>
      </c>
      <c r="D235" s="11">
        <v>106864</v>
      </c>
      <c r="E235" s="11">
        <f t="shared" si="28"/>
        <v>108872.75</v>
      </c>
      <c r="F235" s="11">
        <v>0</v>
      </c>
      <c r="G235" s="11">
        <v>41729.869999999995</v>
      </c>
      <c r="H235" s="11">
        <f t="shared" si="27"/>
        <v>461667.62</v>
      </c>
    </row>
    <row r="236" spans="1:8" x14ac:dyDescent="0.25">
      <c r="A236" s="1">
        <v>213005</v>
      </c>
      <c r="B236" s="3" t="s">
        <v>269</v>
      </c>
      <c r="C236" s="11">
        <v>269801.75</v>
      </c>
      <c r="D236" s="11">
        <v>106864</v>
      </c>
      <c r="E236" s="11">
        <f t="shared" si="28"/>
        <v>131833.01249999998</v>
      </c>
      <c r="F236" s="11">
        <v>0</v>
      </c>
      <c r="G236" s="11">
        <v>21666.61</v>
      </c>
      <c r="H236" s="11">
        <f t="shared" si="27"/>
        <v>530165.37249999994</v>
      </c>
    </row>
    <row r="237" spans="1:8" x14ac:dyDescent="0.25">
      <c r="A237" s="1">
        <v>213008</v>
      </c>
      <c r="B237" s="3" t="s">
        <v>119</v>
      </c>
      <c r="C237" s="11">
        <v>158831</v>
      </c>
      <c r="D237" s="11">
        <v>121924</v>
      </c>
      <c r="E237" s="11">
        <f t="shared" si="28"/>
        <v>98264.25</v>
      </c>
      <c r="F237" s="11">
        <v>0</v>
      </c>
      <c r="G237" s="11">
        <v>4148.93</v>
      </c>
      <c r="H237" s="11">
        <f t="shared" si="27"/>
        <v>383168.18</v>
      </c>
    </row>
    <row r="238" spans="1:8" ht="11.25" customHeight="1" x14ac:dyDescent="0.25">
      <c r="A238" s="1">
        <v>213010</v>
      </c>
      <c r="B238" s="3" t="s">
        <v>270</v>
      </c>
      <c r="C238" s="11">
        <v>0</v>
      </c>
      <c r="D238" s="11">
        <v>0</v>
      </c>
      <c r="E238" s="11">
        <f t="shared" si="28"/>
        <v>0</v>
      </c>
      <c r="F238" s="11">
        <v>0</v>
      </c>
      <c r="G238" s="11">
        <v>2749.52</v>
      </c>
      <c r="H238" s="11">
        <f t="shared" si="27"/>
        <v>2749.52</v>
      </c>
    </row>
    <row r="239" spans="1:8" x14ac:dyDescent="0.25">
      <c r="A239" s="1">
        <v>213011</v>
      </c>
      <c r="B239" s="3" t="s">
        <v>120</v>
      </c>
      <c r="C239" s="11">
        <v>0</v>
      </c>
      <c r="D239" s="11">
        <v>0</v>
      </c>
      <c r="E239" s="11">
        <f t="shared" si="28"/>
        <v>0</v>
      </c>
      <c r="F239" s="11">
        <v>0</v>
      </c>
      <c r="G239" s="11">
        <v>19103.05</v>
      </c>
      <c r="H239" s="11">
        <f t="shared" si="27"/>
        <v>19103.05</v>
      </c>
    </row>
    <row r="240" spans="1:8" x14ac:dyDescent="0.25">
      <c r="A240" s="1">
        <v>215000</v>
      </c>
      <c r="B240" s="3" t="s">
        <v>312</v>
      </c>
      <c r="C240" s="11">
        <v>0</v>
      </c>
      <c r="D240" s="11">
        <v>0</v>
      </c>
      <c r="E240" s="11">
        <f t="shared" si="28"/>
        <v>0</v>
      </c>
      <c r="F240" s="11">
        <v>0</v>
      </c>
      <c r="G240" s="11">
        <v>6975</v>
      </c>
      <c r="H240" s="11">
        <f t="shared" si="27"/>
        <v>6975</v>
      </c>
    </row>
    <row r="241" spans="1:8" x14ac:dyDescent="0.25">
      <c r="A241" s="1">
        <v>215006</v>
      </c>
      <c r="B241" s="3" t="s">
        <v>220</v>
      </c>
      <c r="C241" s="11">
        <v>138054</v>
      </c>
      <c r="D241" s="11">
        <v>50509</v>
      </c>
      <c r="E241" s="11">
        <f t="shared" si="28"/>
        <v>65997.05</v>
      </c>
      <c r="F241" s="11">
        <v>0</v>
      </c>
      <c r="G241" s="11">
        <v>9783.83</v>
      </c>
      <c r="H241" s="11">
        <f t="shared" si="27"/>
        <v>264343.88</v>
      </c>
    </row>
    <row r="242" spans="1:8" x14ac:dyDescent="0.25">
      <c r="A242" s="1">
        <v>215023</v>
      </c>
      <c r="B242" s="3" t="s">
        <v>345</v>
      </c>
      <c r="C242" s="11">
        <v>0</v>
      </c>
      <c r="D242" s="11">
        <v>7105</v>
      </c>
      <c r="E242" s="11">
        <f t="shared" si="28"/>
        <v>2486.75</v>
      </c>
      <c r="F242" s="11">
        <v>10000</v>
      </c>
      <c r="G242" s="11">
        <v>20425.59</v>
      </c>
      <c r="H242" s="11">
        <f t="shared" si="27"/>
        <v>40017.339999999997</v>
      </c>
    </row>
    <row r="243" spans="1:8" x14ac:dyDescent="0.25">
      <c r="A243" s="1">
        <v>215035</v>
      </c>
      <c r="B243" s="3" t="s">
        <v>121</v>
      </c>
      <c r="C243" s="11">
        <v>0</v>
      </c>
      <c r="D243" s="11">
        <v>87919.11</v>
      </c>
      <c r="E243" s="11">
        <f t="shared" si="28"/>
        <v>30771.688499999997</v>
      </c>
      <c r="F243" s="11">
        <v>0</v>
      </c>
      <c r="G243" s="11">
        <v>25341</v>
      </c>
      <c r="H243" s="11">
        <f t="shared" si="27"/>
        <v>144031.7985</v>
      </c>
    </row>
    <row r="244" spans="1:8" x14ac:dyDescent="0.25">
      <c r="A244" s="1">
        <v>215056</v>
      </c>
      <c r="B244" s="3" t="s">
        <v>123</v>
      </c>
      <c r="C244" s="11">
        <v>0</v>
      </c>
      <c r="D244" s="11">
        <v>0</v>
      </c>
      <c r="E244" s="11">
        <f t="shared" si="28"/>
        <v>0</v>
      </c>
      <c r="F244" s="11">
        <v>0</v>
      </c>
      <c r="G244" s="11">
        <v>3296.56</v>
      </c>
      <c r="H244" s="11">
        <f t="shared" si="27"/>
        <v>3296.56</v>
      </c>
    </row>
    <row r="245" spans="1:8" x14ac:dyDescent="0.25">
      <c r="A245" s="1">
        <v>215059</v>
      </c>
      <c r="B245" s="3" t="s">
        <v>271</v>
      </c>
      <c r="C245" s="11">
        <v>185883.58</v>
      </c>
      <c r="D245" s="11">
        <v>45122</v>
      </c>
      <c r="E245" s="11">
        <f t="shared" si="28"/>
        <v>80851.952999999994</v>
      </c>
      <c r="F245" s="11">
        <v>0</v>
      </c>
      <c r="G245" s="11">
        <v>26418.969999999998</v>
      </c>
      <c r="H245" s="11">
        <f t="shared" si="27"/>
        <v>338276.50299999997</v>
      </c>
    </row>
    <row r="246" spans="1:8" x14ac:dyDescent="0.25">
      <c r="A246" s="1">
        <v>215060</v>
      </c>
      <c r="B246" s="3" t="s">
        <v>272</v>
      </c>
      <c r="C246" s="11">
        <v>0</v>
      </c>
      <c r="D246" s="11">
        <v>0</v>
      </c>
      <c r="E246" s="11">
        <f t="shared" si="28"/>
        <v>0</v>
      </c>
      <c r="F246" s="11">
        <v>0</v>
      </c>
      <c r="G246" s="11">
        <v>1830</v>
      </c>
      <c r="H246" s="11">
        <f t="shared" si="27"/>
        <v>1830</v>
      </c>
    </row>
    <row r="247" spans="1:8" x14ac:dyDescent="0.25">
      <c r="A247" s="1">
        <v>215061</v>
      </c>
      <c r="B247" s="3" t="s">
        <v>273</v>
      </c>
      <c r="C247" s="11">
        <v>0</v>
      </c>
      <c r="D247" s="11">
        <v>0</v>
      </c>
      <c r="E247" s="11">
        <f t="shared" si="28"/>
        <v>0</v>
      </c>
      <c r="F247" s="11">
        <v>0</v>
      </c>
      <c r="G247" s="11">
        <v>6495.4000000000005</v>
      </c>
      <c r="H247" s="11">
        <f t="shared" si="27"/>
        <v>6495.4000000000005</v>
      </c>
    </row>
    <row r="248" spans="1:8" x14ac:dyDescent="0.25">
      <c r="A248" s="1">
        <v>215068</v>
      </c>
      <c r="B248" s="3" t="s">
        <v>124</v>
      </c>
      <c r="C248" s="11">
        <v>151502.65</v>
      </c>
      <c r="D248" s="11">
        <v>0</v>
      </c>
      <c r="E248" s="11">
        <f t="shared" si="28"/>
        <v>53025.927499999998</v>
      </c>
      <c r="F248" s="11">
        <v>0</v>
      </c>
      <c r="G248" s="11">
        <v>3110.99</v>
      </c>
      <c r="H248" s="11">
        <f t="shared" si="27"/>
        <v>207639.56749999998</v>
      </c>
    </row>
    <row r="249" spans="1:8" x14ac:dyDescent="0.25">
      <c r="A249" s="1">
        <v>215070</v>
      </c>
      <c r="B249" s="3" t="s">
        <v>343</v>
      </c>
      <c r="C249" s="11">
        <v>0</v>
      </c>
      <c r="D249" s="11">
        <v>0</v>
      </c>
      <c r="E249" s="11">
        <f t="shared" si="28"/>
        <v>0</v>
      </c>
      <c r="F249" s="11">
        <v>0</v>
      </c>
      <c r="G249" s="11">
        <v>50000</v>
      </c>
      <c r="H249" s="11">
        <f t="shared" si="27"/>
        <v>50000</v>
      </c>
    </row>
    <row r="250" spans="1:8" x14ac:dyDescent="0.25">
      <c r="A250" s="1">
        <v>215071</v>
      </c>
      <c r="B250" s="3" t="s">
        <v>209</v>
      </c>
      <c r="C250" s="11">
        <v>0</v>
      </c>
      <c r="D250" s="11">
        <v>0</v>
      </c>
      <c r="E250" s="11">
        <f t="shared" si="28"/>
        <v>0</v>
      </c>
      <c r="F250" s="11">
        <v>0</v>
      </c>
      <c r="G250" s="11">
        <v>929</v>
      </c>
      <c r="H250" s="11">
        <f t="shared" si="27"/>
        <v>929</v>
      </c>
    </row>
    <row r="251" spans="1:8" x14ac:dyDescent="0.25">
      <c r="A251" s="1">
        <v>215076</v>
      </c>
      <c r="B251" s="3" t="s">
        <v>221</v>
      </c>
      <c r="C251" s="11">
        <v>8976.8799999999992</v>
      </c>
      <c r="D251" s="11">
        <v>0</v>
      </c>
      <c r="E251" s="11">
        <f t="shared" si="28"/>
        <v>3141.9079999999994</v>
      </c>
      <c r="F251" s="11">
        <v>0</v>
      </c>
      <c r="G251" s="11">
        <v>0</v>
      </c>
      <c r="H251" s="11">
        <f t="shared" si="27"/>
        <v>12118.787999999999</v>
      </c>
    </row>
    <row r="252" spans="1:8" x14ac:dyDescent="0.25">
      <c r="A252" s="1">
        <v>215129</v>
      </c>
      <c r="B252" s="3" t="s">
        <v>207</v>
      </c>
      <c r="C252" s="11">
        <v>0</v>
      </c>
      <c r="D252" s="11">
        <v>0</v>
      </c>
      <c r="E252" s="11">
        <f t="shared" si="28"/>
        <v>0</v>
      </c>
      <c r="F252" s="11">
        <v>0</v>
      </c>
      <c r="G252" s="11">
        <v>5212.3100000000004</v>
      </c>
      <c r="H252" s="11">
        <f t="shared" si="27"/>
        <v>5212.3100000000004</v>
      </c>
    </row>
    <row r="253" spans="1:8" x14ac:dyDescent="0.25">
      <c r="A253" s="1">
        <v>216082</v>
      </c>
      <c r="B253" s="3" t="s">
        <v>126</v>
      </c>
      <c r="C253" s="11">
        <f>88941.39-9914</f>
        <v>79027.39</v>
      </c>
      <c r="D253" s="11">
        <v>22140</v>
      </c>
      <c r="E253" s="11">
        <f t="shared" si="28"/>
        <v>35408.586499999998</v>
      </c>
      <c r="F253" s="11">
        <v>0</v>
      </c>
      <c r="G253" s="11">
        <v>70701</v>
      </c>
      <c r="H253" s="11">
        <f t="shared" si="27"/>
        <v>207276.97649999999</v>
      </c>
    </row>
    <row r="254" spans="1:8" x14ac:dyDescent="0.25">
      <c r="A254" s="1">
        <v>216085</v>
      </c>
      <c r="B254" s="3" t="s">
        <v>333</v>
      </c>
      <c r="C254" s="11">
        <v>150832</v>
      </c>
      <c r="D254" s="11">
        <v>43932</v>
      </c>
      <c r="E254" s="11">
        <f t="shared" si="28"/>
        <v>68167.399999999994</v>
      </c>
      <c r="F254" s="11">
        <v>0</v>
      </c>
      <c r="G254" s="11">
        <v>31317.870000000003</v>
      </c>
      <c r="H254" s="11">
        <f t="shared" si="27"/>
        <v>294249.27</v>
      </c>
    </row>
    <row r="255" spans="1:8" x14ac:dyDescent="0.25">
      <c r="C255" s="21"/>
      <c r="D255" s="8"/>
      <c r="E255" s="8"/>
      <c r="F255" s="11"/>
      <c r="G255" s="11"/>
      <c r="H255" s="11"/>
    </row>
    <row r="256" spans="1:8" x14ac:dyDescent="0.25">
      <c r="B256" s="3" t="s">
        <v>30</v>
      </c>
      <c r="C256" s="12">
        <f>SUM(C229:C255)</f>
        <v>2327126.98</v>
      </c>
      <c r="D256" s="12">
        <f>SUM(D229:D255)</f>
        <v>1026893.11</v>
      </c>
      <c r="E256" s="12">
        <f>SUM(E229:E255)</f>
        <v>1173907.0315</v>
      </c>
      <c r="F256" s="12">
        <f>SUM(F229:F255)</f>
        <v>10000</v>
      </c>
      <c r="G256" s="12">
        <v>802010.77</v>
      </c>
      <c r="H256" s="12">
        <f>SUM(H229:H255)</f>
        <v>5339937.891499998</v>
      </c>
    </row>
    <row r="257" spans="1:8" x14ac:dyDescent="0.25">
      <c r="C257" s="11"/>
      <c r="D257" s="11"/>
      <c r="E257" s="11"/>
      <c r="F257" s="11"/>
      <c r="G257" s="11"/>
      <c r="H257" s="11"/>
    </row>
    <row r="258" spans="1:8" x14ac:dyDescent="0.25">
      <c r="B258" s="7" t="s">
        <v>10</v>
      </c>
      <c r="C258" s="8"/>
      <c r="D258" s="11"/>
      <c r="E258" s="11"/>
      <c r="F258" s="11"/>
      <c r="G258" s="17"/>
      <c r="H258" s="11"/>
    </row>
    <row r="259" spans="1:8" x14ac:dyDescent="0.25">
      <c r="A259" s="1">
        <v>214003</v>
      </c>
      <c r="B259" s="3" t="s">
        <v>274</v>
      </c>
      <c r="C259" s="8">
        <v>159301</v>
      </c>
      <c r="D259" s="8">
        <v>1429710</v>
      </c>
      <c r="E259" s="8">
        <f>SUM(C259:D259)*0.35</f>
        <v>556153.85</v>
      </c>
      <c r="F259" s="11">
        <v>0</v>
      </c>
      <c r="G259" s="11">
        <v>0</v>
      </c>
      <c r="H259" s="11">
        <f t="shared" ref="H259:H274" si="29">+C259+D259+E259+F259+G259</f>
        <v>2145164.85</v>
      </c>
    </row>
    <row r="260" spans="1:8" x14ac:dyDescent="0.25">
      <c r="A260" s="1">
        <v>214004</v>
      </c>
      <c r="B260" s="3" t="s">
        <v>275</v>
      </c>
      <c r="C260" s="8">
        <v>0</v>
      </c>
      <c r="D260" s="8">
        <v>1360688.5</v>
      </c>
      <c r="E260" s="8">
        <f t="shared" ref="E260:E274" si="30">SUM(C260:D260)*0.35</f>
        <v>476240.97499999998</v>
      </c>
      <c r="F260" s="11">
        <v>0</v>
      </c>
      <c r="G260" s="11">
        <v>0</v>
      </c>
      <c r="H260" s="11">
        <f t="shared" si="29"/>
        <v>1836929.4750000001</v>
      </c>
    </row>
    <row r="261" spans="1:8" ht="12" customHeight="1" x14ac:dyDescent="0.25">
      <c r="A261" s="1">
        <v>214006</v>
      </c>
      <c r="B261" s="3" t="s">
        <v>347</v>
      </c>
      <c r="C261" s="8">
        <v>0</v>
      </c>
      <c r="D261" s="8">
        <f>4640+16232</f>
        <v>20872</v>
      </c>
      <c r="E261" s="8">
        <f t="shared" si="30"/>
        <v>7305.2</v>
      </c>
      <c r="F261" s="11">
        <v>0</v>
      </c>
      <c r="G261" s="11">
        <v>2000</v>
      </c>
      <c r="H261" s="11">
        <f t="shared" si="29"/>
        <v>30177.200000000001</v>
      </c>
    </row>
    <row r="262" spans="1:8" x14ac:dyDescent="0.25">
      <c r="A262" s="1">
        <v>214017</v>
      </c>
      <c r="B262" s="3" t="s">
        <v>331</v>
      </c>
      <c r="C262" s="8">
        <v>0</v>
      </c>
      <c r="D262" s="8">
        <v>0</v>
      </c>
      <c r="E262" s="8">
        <f t="shared" si="30"/>
        <v>0</v>
      </c>
      <c r="F262" s="11">
        <v>0</v>
      </c>
      <c r="G262" s="11">
        <v>63500</v>
      </c>
      <c r="H262" s="11">
        <f t="shared" si="29"/>
        <v>63500</v>
      </c>
    </row>
    <row r="263" spans="1:8" x14ac:dyDescent="0.25">
      <c r="A263" s="1">
        <v>214028</v>
      </c>
      <c r="B263" s="3" t="s">
        <v>233</v>
      </c>
      <c r="C263" s="8">
        <v>0</v>
      </c>
      <c r="D263" s="11">
        <v>0</v>
      </c>
      <c r="E263" s="8">
        <f t="shared" si="30"/>
        <v>0</v>
      </c>
      <c r="F263" s="11">
        <v>0</v>
      </c>
      <c r="G263" s="11">
        <v>20000</v>
      </c>
      <c r="H263" s="11">
        <f t="shared" si="29"/>
        <v>20000</v>
      </c>
    </row>
    <row r="264" spans="1:8" x14ac:dyDescent="0.25">
      <c r="A264" s="1">
        <v>214251</v>
      </c>
      <c r="B264" s="3" t="s">
        <v>276</v>
      </c>
      <c r="C264" s="8">
        <v>0</v>
      </c>
      <c r="D264" s="8">
        <v>0</v>
      </c>
      <c r="E264" s="8">
        <f t="shared" si="30"/>
        <v>0</v>
      </c>
      <c r="F264" s="11">
        <v>0</v>
      </c>
      <c r="G264" s="11">
        <v>110000</v>
      </c>
      <c r="H264" s="11">
        <f t="shared" si="29"/>
        <v>110000</v>
      </c>
    </row>
    <row r="265" spans="1:8" x14ac:dyDescent="0.25">
      <c r="A265" s="1">
        <v>214252</v>
      </c>
      <c r="B265" s="3" t="s">
        <v>197</v>
      </c>
      <c r="C265" s="8">
        <v>0</v>
      </c>
      <c r="D265" s="8">
        <v>0</v>
      </c>
      <c r="E265" s="8">
        <f t="shared" si="30"/>
        <v>0</v>
      </c>
      <c r="F265" s="11">
        <v>0</v>
      </c>
      <c r="G265" s="11">
        <v>110000</v>
      </c>
      <c r="H265" s="11">
        <f t="shared" si="29"/>
        <v>110000</v>
      </c>
    </row>
    <row r="266" spans="1:8" x14ac:dyDescent="0.25">
      <c r="A266" s="1">
        <v>214256</v>
      </c>
      <c r="B266" s="3" t="s">
        <v>219</v>
      </c>
      <c r="C266" s="8">
        <v>0</v>
      </c>
      <c r="D266" s="8">
        <v>0</v>
      </c>
      <c r="E266" s="8">
        <f t="shared" si="30"/>
        <v>0</v>
      </c>
      <c r="F266" s="11">
        <v>0</v>
      </c>
      <c r="G266" s="11">
        <v>80000</v>
      </c>
      <c r="H266" s="11">
        <f t="shared" si="29"/>
        <v>80000</v>
      </c>
    </row>
    <row r="267" spans="1:8" x14ac:dyDescent="0.25">
      <c r="A267" s="1">
        <v>214260</v>
      </c>
      <c r="B267" s="3" t="s">
        <v>198</v>
      </c>
      <c r="C267" s="8">
        <v>0</v>
      </c>
      <c r="D267" s="8">
        <v>0</v>
      </c>
      <c r="E267" s="8">
        <f t="shared" si="30"/>
        <v>0</v>
      </c>
      <c r="F267" s="11">
        <v>0</v>
      </c>
      <c r="G267" s="11">
        <v>80000</v>
      </c>
      <c r="H267" s="11">
        <f t="shared" si="29"/>
        <v>80000</v>
      </c>
    </row>
    <row r="268" spans="1:8" x14ac:dyDescent="0.25">
      <c r="A268" s="1">
        <v>214261</v>
      </c>
      <c r="B268" s="3" t="s">
        <v>199</v>
      </c>
      <c r="C268" s="8">
        <v>0</v>
      </c>
      <c r="D268" s="8">
        <v>0</v>
      </c>
      <c r="E268" s="8">
        <f t="shared" si="30"/>
        <v>0</v>
      </c>
      <c r="F268" s="11">
        <v>0</v>
      </c>
      <c r="G268" s="11">
        <v>4000</v>
      </c>
      <c r="H268" s="11">
        <f t="shared" si="29"/>
        <v>4000</v>
      </c>
    </row>
    <row r="269" spans="1:8" x14ac:dyDescent="0.25">
      <c r="A269" s="1">
        <v>214265</v>
      </c>
      <c r="B269" s="3" t="s">
        <v>200</v>
      </c>
      <c r="C269" s="8">
        <v>0</v>
      </c>
      <c r="D269" s="8">
        <v>0</v>
      </c>
      <c r="E269" s="8">
        <f t="shared" si="30"/>
        <v>0</v>
      </c>
      <c r="F269" s="11">
        <v>0</v>
      </c>
      <c r="G269" s="11">
        <v>18000</v>
      </c>
      <c r="H269" s="11">
        <f t="shared" si="29"/>
        <v>18000</v>
      </c>
    </row>
    <row r="270" spans="1:8" x14ac:dyDescent="0.25">
      <c r="A270" s="1">
        <v>214266</v>
      </c>
      <c r="B270" s="3" t="s">
        <v>334</v>
      </c>
      <c r="C270" s="8">
        <v>0</v>
      </c>
      <c r="D270" s="8">
        <v>0</v>
      </c>
      <c r="E270" s="8">
        <f t="shared" si="30"/>
        <v>0</v>
      </c>
      <c r="F270" s="11">
        <v>0</v>
      </c>
      <c r="G270" s="11">
        <v>340000</v>
      </c>
      <c r="H270" s="11">
        <f t="shared" si="29"/>
        <v>340000</v>
      </c>
    </row>
    <row r="271" spans="1:8" x14ac:dyDescent="0.25">
      <c r="A271" s="1">
        <v>870101</v>
      </c>
      <c r="B271" s="3" t="s">
        <v>277</v>
      </c>
      <c r="C271" s="8">
        <v>0</v>
      </c>
      <c r="D271" s="8">
        <v>0</v>
      </c>
      <c r="E271" s="8">
        <f t="shared" si="30"/>
        <v>0</v>
      </c>
      <c r="F271" s="11">
        <v>0</v>
      </c>
      <c r="G271" s="11">
        <v>600605</v>
      </c>
      <c r="H271" s="11">
        <f t="shared" si="29"/>
        <v>600605</v>
      </c>
    </row>
    <row r="272" spans="1:8" x14ac:dyDescent="0.25">
      <c r="A272" s="1">
        <v>870102</v>
      </c>
      <c r="B272" s="3" t="s">
        <v>278</v>
      </c>
      <c r="C272" s="8">
        <v>0</v>
      </c>
      <c r="D272" s="8">
        <v>0</v>
      </c>
      <c r="E272" s="8">
        <f t="shared" si="30"/>
        <v>0</v>
      </c>
      <c r="F272" s="11">
        <v>0</v>
      </c>
      <c r="G272" s="11">
        <v>80000</v>
      </c>
      <c r="H272" s="11">
        <f t="shared" si="29"/>
        <v>80000</v>
      </c>
    </row>
    <row r="273" spans="1:8" x14ac:dyDescent="0.25">
      <c r="A273" s="1">
        <v>870105</v>
      </c>
      <c r="B273" s="3" t="s">
        <v>335</v>
      </c>
      <c r="C273" s="8">
        <v>0</v>
      </c>
      <c r="D273" s="8">
        <v>0</v>
      </c>
      <c r="E273" s="8">
        <f t="shared" si="30"/>
        <v>0</v>
      </c>
      <c r="F273" s="11">
        <v>0</v>
      </c>
      <c r="G273" s="11">
        <v>75000</v>
      </c>
      <c r="H273" s="11">
        <f t="shared" si="29"/>
        <v>75000</v>
      </c>
    </row>
    <row r="274" spans="1:8" x14ac:dyDescent="0.25">
      <c r="A274" s="1">
        <v>870107</v>
      </c>
      <c r="B274" s="3" t="s">
        <v>206</v>
      </c>
      <c r="C274" s="8">
        <v>0</v>
      </c>
      <c r="D274" s="8">
        <v>0</v>
      </c>
      <c r="E274" s="8">
        <f t="shared" si="30"/>
        <v>0</v>
      </c>
      <c r="F274" s="11">
        <v>0</v>
      </c>
      <c r="G274" s="11">
        <v>20000</v>
      </c>
      <c r="H274" s="11">
        <f t="shared" si="29"/>
        <v>20000</v>
      </c>
    </row>
    <row r="275" spans="1:8" x14ac:dyDescent="0.25">
      <c r="C275" s="8"/>
      <c r="D275" s="8"/>
      <c r="E275" s="8" t="s">
        <v>0</v>
      </c>
      <c r="F275" s="11"/>
      <c r="G275" s="11"/>
      <c r="H275" s="11"/>
    </row>
    <row r="276" spans="1:8" x14ac:dyDescent="0.25">
      <c r="B276" s="3" t="s">
        <v>11</v>
      </c>
      <c r="C276" s="12">
        <f>SUM(C259:C275)</f>
        <v>159301</v>
      </c>
      <c r="D276" s="12">
        <f>SUM(D259:D275)</f>
        <v>2811270.5</v>
      </c>
      <c r="E276" s="12">
        <f>SUM(E259:E275)</f>
        <v>1039700.0249999999</v>
      </c>
      <c r="F276" s="12">
        <f>SUM(F259:F275)</f>
        <v>0</v>
      </c>
      <c r="G276" s="12">
        <v>1603105</v>
      </c>
      <c r="H276" s="12">
        <f>SUM(H259:H275)</f>
        <v>5613376.5250000004</v>
      </c>
    </row>
    <row r="277" spans="1:8" x14ac:dyDescent="0.25">
      <c r="C277" s="8"/>
      <c r="D277" s="11"/>
      <c r="E277" s="11"/>
      <c r="F277" s="11"/>
      <c r="G277" s="11"/>
      <c r="H277" s="11"/>
    </row>
    <row r="278" spans="1:8" x14ac:dyDescent="0.25">
      <c r="B278" s="7" t="s">
        <v>3</v>
      </c>
      <c r="C278" s="8"/>
      <c r="D278" s="11"/>
      <c r="E278" s="11"/>
      <c r="F278" s="11"/>
      <c r="G278" s="17"/>
      <c r="H278" s="11"/>
    </row>
    <row r="279" spans="1:8" x14ac:dyDescent="0.25">
      <c r="A279" s="1">
        <v>210107</v>
      </c>
      <c r="B279" s="3" t="s">
        <v>127</v>
      </c>
      <c r="C279" s="11">
        <v>0</v>
      </c>
      <c r="D279" s="11">
        <v>0</v>
      </c>
      <c r="E279" s="11">
        <f>SUM(C279:D279)*0.35</f>
        <v>0</v>
      </c>
      <c r="F279" s="11">
        <v>0</v>
      </c>
      <c r="G279" s="11">
        <v>0</v>
      </c>
      <c r="H279" s="11">
        <f t="shared" ref="H279:H299" si="31">+C279+D279+E279+F279+G279</f>
        <v>0</v>
      </c>
    </row>
    <row r="280" spans="1:8" x14ac:dyDescent="0.25">
      <c r="A280" s="1">
        <v>219000</v>
      </c>
      <c r="B280" s="3" t="s">
        <v>279</v>
      </c>
      <c r="C280" s="11">
        <v>2357710.33</v>
      </c>
      <c r="D280" s="11">
        <v>0</v>
      </c>
      <c r="E280" s="11">
        <f t="shared" ref="E280:E299" si="32">SUM(C280:D280)*0.35</f>
        <v>825198.61549999996</v>
      </c>
      <c r="F280" s="11">
        <v>0</v>
      </c>
      <c r="G280" s="11">
        <v>0</v>
      </c>
      <c r="H280" s="11">
        <f t="shared" si="31"/>
        <v>3182908.9454999999</v>
      </c>
    </row>
    <row r="281" spans="1:8" x14ac:dyDescent="0.25">
      <c r="A281" s="1">
        <v>219000</v>
      </c>
      <c r="B281" s="3" t="s">
        <v>280</v>
      </c>
      <c r="C281" s="11">
        <v>0</v>
      </c>
      <c r="D281" s="11">
        <v>0</v>
      </c>
      <c r="E281" s="11">
        <f t="shared" si="32"/>
        <v>0</v>
      </c>
      <c r="F281" s="11">
        <v>0</v>
      </c>
      <c r="G281" s="11">
        <v>0</v>
      </c>
      <c r="H281" s="11">
        <f t="shared" si="31"/>
        <v>0</v>
      </c>
    </row>
    <row r="282" spans="1:8" x14ac:dyDescent="0.25">
      <c r="A282" s="1">
        <v>219000</v>
      </c>
      <c r="B282" s="3" t="s">
        <v>281</v>
      </c>
      <c r="C282" s="11">
        <v>0</v>
      </c>
      <c r="D282" s="11">
        <v>0</v>
      </c>
      <c r="E282" s="11">
        <f t="shared" si="32"/>
        <v>0</v>
      </c>
      <c r="F282" s="11">
        <v>0</v>
      </c>
      <c r="G282" s="11">
        <v>0</v>
      </c>
      <c r="H282" s="11">
        <f t="shared" si="31"/>
        <v>0</v>
      </c>
    </row>
    <row r="283" spans="1:8" x14ac:dyDescent="0.25">
      <c r="A283" s="1">
        <v>219001</v>
      </c>
      <c r="B283" s="3" t="s">
        <v>282</v>
      </c>
      <c r="C283" s="8">
        <v>0</v>
      </c>
      <c r="D283" s="11">
        <v>0</v>
      </c>
      <c r="E283" s="11">
        <f t="shared" si="32"/>
        <v>0</v>
      </c>
      <c r="F283" s="11">
        <v>0</v>
      </c>
      <c r="G283" s="11">
        <v>2500</v>
      </c>
      <c r="H283" s="11">
        <f t="shared" si="31"/>
        <v>2500</v>
      </c>
    </row>
    <row r="284" spans="1:8" x14ac:dyDescent="0.25">
      <c r="A284" s="1">
        <v>219002</v>
      </c>
      <c r="B284" s="3" t="s">
        <v>128</v>
      </c>
      <c r="C284" s="8">
        <v>0</v>
      </c>
      <c r="D284" s="11">
        <v>0</v>
      </c>
      <c r="E284" s="11">
        <f t="shared" si="32"/>
        <v>0</v>
      </c>
      <c r="F284" s="11">
        <v>0</v>
      </c>
      <c r="G284" s="11">
        <v>0</v>
      </c>
      <c r="H284" s="11">
        <f t="shared" si="31"/>
        <v>0</v>
      </c>
    </row>
    <row r="285" spans="1:8" x14ac:dyDescent="0.25">
      <c r="A285" s="1">
        <v>219003</v>
      </c>
      <c r="B285" s="3" t="s">
        <v>129</v>
      </c>
      <c r="C285" s="8">
        <v>0</v>
      </c>
      <c r="D285" s="11">
        <v>0</v>
      </c>
      <c r="E285" s="11">
        <f t="shared" si="32"/>
        <v>0</v>
      </c>
      <c r="F285" s="11">
        <v>0</v>
      </c>
      <c r="G285" s="11">
        <v>0</v>
      </c>
      <c r="H285" s="11">
        <f t="shared" si="31"/>
        <v>0</v>
      </c>
    </row>
    <row r="286" spans="1:8" x14ac:dyDescent="0.25">
      <c r="A286" s="1">
        <v>219004</v>
      </c>
      <c r="B286" s="3" t="s">
        <v>130</v>
      </c>
      <c r="C286" s="8">
        <v>0</v>
      </c>
      <c r="D286" s="11">
        <v>0</v>
      </c>
      <c r="E286" s="11">
        <f t="shared" si="32"/>
        <v>0</v>
      </c>
      <c r="F286" s="11">
        <v>0</v>
      </c>
      <c r="G286" s="11">
        <v>0</v>
      </c>
      <c r="H286" s="11">
        <f t="shared" si="31"/>
        <v>0</v>
      </c>
    </row>
    <row r="287" spans="1:8" x14ac:dyDescent="0.25">
      <c r="A287" s="1">
        <v>219005</v>
      </c>
      <c r="B287" s="3" t="s">
        <v>131</v>
      </c>
      <c r="C287" s="8">
        <v>0</v>
      </c>
      <c r="D287" s="11">
        <v>0</v>
      </c>
      <c r="E287" s="11">
        <f t="shared" si="32"/>
        <v>0</v>
      </c>
      <c r="F287" s="11">
        <v>0</v>
      </c>
      <c r="G287" s="11">
        <v>0</v>
      </c>
      <c r="H287" s="11">
        <f t="shared" si="31"/>
        <v>0</v>
      </c>
    </row>
    <row r="288" spans="1:8" x14ac:dyDescent="0.25">
      <c r="A288" s="1">
        <v>219006</v>
      </c>
      <c r="B288" s="3" t="s">
        <v>132</v>
      </c>
      <c r="C288" s="8">
        <v>0</v>
      </c>
      <c r="D288" s="11">
        <v>0</v>
      </c>
      <c r="E288" s="11">
        <f t="shared" si="32"/>
        <v>0</v>
      </c>
      <c r="F288" s="11">
        <v>0</v>
      </c>
      <c r="G288" s="11">
        <v>0</v>
      </c>
      <c r="H288" s="11">
        <f t="shared" si="31"/>
        <v>0</v>
      </c>
    </row>
    <row r="289" spans="1:8" x14ac:dyDescent="0.25">
      <c r="A289" s="1">
        <v>219007</v>
      </c>
      <c r="B289" s="3" t="s">
        <v>133</v>
      </c>
      <c r="C289" s="8">
        <v>0</v>
      </c>
      <c r="D289" s="11">
        <v>0</v>
      </c>
      <c r="E289" s="11">
        <f t="shared" si="32"/>
        <v>0</v>
      </c>
      <c r="F289" s="11">
        <v>0</v>
      </c>
      <c r="G289" s="11">
        <v>0</v>
      </c>
      <c r="H289" s="11">
        <f t="shared" si="31"/>
        <v>0</v>
      </c>
    </row>
    <row r="290" spans="1:8" x14ac:dyDescent="0.25">
      <c r="A290" s="1">
        <v>219008</v>
      </c>
      <c r="B290" s="3" t="s">
        <v>134</v>
      </c>
      <c r="C290" s="8">
        <v>0</v>
      </c>
      <c r="D290" s="11">
        <v>0</v>
      </c>
      <c r="E290" s="11">
        <f t="shared" si="32"/>
        <v>0</v>
      </c>
      <c r="F290" s="11">
        <v>0</v>
      </c>
      <c r="G290" s="11">
        <v>0</v>
      </c>
      <c r="H290" s="11">
        <f t="shared" si="31"/>
        <v>0</v>
      </c>
    </row>
    <row r="291" spans="1:8" x14ac:dyDescent="0.25">
      <c r="A291" s="1">
        <v>219009</v>
      </c>
      <c r="B291" s="3" t="s">
        <v>135</v>
      </c>
      <c r="C291" s="8">
        <v>0</v>
      </c>
      <c r="D291" s="11">
        <v>0</v>
      </c>
      <c r="E291" s="11">
        <f t="shared" si="32"/>
        <v>0</v>
      </c>
      <c r="F291" s="11">
        <v>0</v>
      </c>
      <c r="G291" s="11">
        <v>0</v>
      </c>
      <c r="H291" s="11">
        <f t="shared" si="31"/>
        <v>0</v>
      </c>
    </row>
    <row r="292" spans="1:8" x14ac:dyDescent="0.25">
      <c r="A292" s="1">
        <v>219011</v>
      </c>
      <c r="B292" s="3" t="s">
        <v>136</v>
      </c>
      <c r="C292" s="8">
        <v>0</v>
      </c>
      <c r="D292" s="11">
        <v>0</v>
      </c>
      <c r="E292" s="11">
        <f t="shared" si="32"/>
        <v>0</v>
      </c>
      <c r="F292" s="11">
        <v>0</v>
      </c>
      <c r="G292" s="11">
        <v>0</v>
      </c>
      <c r="H292" s="11">
        <f t="shared" si="31"/>
        <v>0</v>
      </c>
    </row>
    <row r="293" spans="1:8" x14ac:dyDescent="0.25">
      <c r="A293" s="1">
        <v>219020</v>
      </c>
      <c r="B293" s="3" t="s">
        <v>283</v>
      </c>
      <c r="C293" s="8">
        <v>0</v>
      </c>
      <c r="D293" s="11">
        <v>0</v>
      </c>
      <c r="E293" s="11">
        <f t="shared" si="32"/>
        <v>0</v>
      </c>
      <c r="F293" s="11">
        <v>0</v>
      </c>
      <c r="G293" s="11">
        <v>2500</v>
      </c>
      <c r="H293" s="11">
        <f t="shared" si="31"/>
        <v>2500</v>
      </c>
    </row>
    <row r="294" spans="1:8" x14ac:dyDescent="0.25">
      <c r="A294" s="1">
        <v>219021</v>
      </c>
      <c r="B294" s="3" t="s">
        <v>137</v>
      </c>
      <c r="C294" s="8">
        <v>0</v>
      </c>
      <c r="D294" s="11">
        <v>0</v>
      </c>
      <c r="E294" s="11">
        <f t="shared" si="32"/>
        <v>0</v>
      </c>
      <c r="F294" s="11">
        <v>0</v>
      </c>
      <c r="G294" s="11">
        <v>0</v>
      </c>
      <c r="H294" s="11">
        <f t="shared" si="31"/>
        <v>0</v>
      </c>
    </row>
    <row r="295" spans="1:8" x14ac:dyDescent="0.25">
      <c r="A295" s="1">
        <v>219022</v>
      </c>
      <c r="B295" s="3" t="s">
        <v>138</v>
      </c>
      <c r="C295" s="8">
        <v>0</v>
      </c>
      <c r="D295" s="11">
        <v>0</v>
      </c>
      <c r="E295" s="11">
        <f t="shared" si="32"/>
        <v>0</v>
      </c>
      <c r="F295" s="11">
        <v>0</v>
      </c>
      <c r="G295" s="11">
        <v>0</v>
      </c>
      <c r="H295" s="11">
        <f t="shared" si="31"/>
        <v>0</v>
      </c>
    </row>
    <row r="296" spans="1:8" x14ac:dyDescent="0.25">
      <c r="A296" s="1">
        <v>219024</v>
      </c>
      <c r="B296" s="3" t="s">
        <v>139</v>
      </c>
      <c r="C296" s="8">
        <v>0</v>
      </c>
      <c r="D296" s="11">
        <v>0</v>
      </c>
      <c r="E296" s="11">
        <f t="shared" si="32"/>
        <v>0</v>
      </c>
      <c r="F296" s="11">
        <v>0</v>
      </c>
      <c r="G296" s="11">
        <v>0</v>
      </c>
      <c r="H296" s="11">
        <f t="shared" si="31"/>
        <v>0</v>
      </c>
    </row>
    <row r="297" spans="1:8" x14ac:dyDescent="0.25">
      <c r="A297" s="1">
        <v>219025</v>
      </c>
      <c r="B297" s="3" t="s">
        <v>140</v>
      </c>
      <c r="C297" s="8">
        <v>0</v>
      </c>
      <c r="D297" s="11">
        <v>0</v>
      </c>
      <c r="E297" s="11">
        <f t="shared" si="32"/>
        <v>0</v>
      </c>
      <c r="F297" s="11">
        <v>0</v>
      </c>
      <c r="G297" s="11">
        <v>0</v>
      </c>
      <c r="H297" s="11">
        <f t="shared" si="31"/>
        <v>0</v>
      </c>
    </row>
    <row r="298" spans="1:8" x14ac:dyDescent="0.25">
      <c r="A298" s="1">
        <v>219027</v>
      </c>
      <c r="B298" s="3" t="s">
        <v>141</v>
      </c>
      <c r="C298" s="8">
        <v>0</v>
      </c>
      <c r="D298" s="11">
        <v>0</v>
      </c>
      <c r="E298" s="11">
        <f t="shared" si="32"/>
        <v>0</v>
      </c>
      <c r="F298" s="11">
        <v>0</v>
      </c>
      <c r="G298" s="11">
        <v>0</v>
      </c>
      <c r="H298" s="11">
        <f t="shared" si="31"/>
        <v>0</v>
      </c>
    </row>
    <row r="299" spans="1:8" x14ac:dyDescent="0.25">
      <c r="A299" s="1">
        <v>219029</v>
      </c>
      <c r="B299" s="3" t="s">
        <v>284</v>
      </c>
      <c r="C299" s="8">
        <v>0</v>
      </c>
      <c r="D299" s="11">
        <v>0</v>
      </c>
      <c r="E299" s="11">
        <f t="shared" si="32"/>
        <v>0</v>
      </c>
      <c r="F299" s="11">
        <v>0</v>
      </c>
      <c r="G299" s="11">
        <v>0</v>
      </c>
      <c r="H299" s="11">
        <f t="shared" si="31"/>
        <v>0</v>
      </c>
    </row>
    <row r="300" spans="1:8" x14ac:dyDescent="0.25">
      <c r="C300" s="8"/>
      <c r="D300" s="11"/>
      <c r="E300" s="11"/>
      <c r="F300" s="11"/>
      <c r="G300" s="11"/>
      <c r="H300" s="11"/>
    </row>
    <row r="301" spans="1:8" x14ac:dyDescent="0.25">
      <c r="B301" s="3" t="s">
        <v>4</v>
      </c>
      <c r="C301" s="12">
        <f t="shared" ref="C301:H301" si="33">SUM(C279:C300)</f>
        <v>2357710.33</v>
      </c>
      <c r="D301" s="12">
        <f t="shared" si="33"/>
        <v>0</v>
      </c>
      <c r="E301" s="12">
        <f t="shared" si="33"/>
        <v>825198.61549999996</v>
      </c>
      <c r="F301" s="12">
        <f t="shared" si="33"/>
        <v>0</v>
      </c>
      <c r="G301" s="12">
        <v>5000</v>
      </c>
      <c r="H301" s="12">
        <f t="shared" si="33"/>
        <v>3187908.9454999999</v>
      </c>
    </row>
    <row r="302" spans="1:8" x14ac:dyDescent="0.25">
      <c r="C302" s="11"/>
      <c r="D302" s="11"/>
      <c r="E302" s="11"/>
      <c r="F302" s="11"/>
      <c r="G302" s="11"/>
      <c r="H302" s="11"/>
    </row>
    <row r="303" spans="1:8" x14ac:dyDescent="0.25">
      <c r="B303" s="7" t="s">
        <v>31</v>
      </c>
      <c r="C303" s="8"/>
      <c r="D303" s="11"/>
      <c r="E303" s="11"/>
      <c r="F303" s="11"/>
      <c r="G303" s="17"/>
      <c r="H303" s="11"/>
    </row>
    <row r="304" spans="1:8" x14ac:dyDescent="0.25">
      <c r="A304" s="1">
        <v>213002</v>
      </c>
      <c r="B304" s="3" t="s">
        <v>285</v>
      </c>
      <c r="C304" s="11">
        <v>0</v>
      </c>
      <c r="D304" s="11">
        <v>0</v>
      </c>
      <c r="E304" s="11">
        <f>SUM(C304:D304)*0.35</f>
        <v>0</v>
      </c>
      <c r="F304" s="11">
        <v>0</v>
      </c>
      <c r="G304" s="11">
        <v>4000</v>
      </c>
      <c r="H304" s="11">
        <f t="shared" ref="H304:H318" si="34">+C304+D304+E304+F304+G304</f>
        <v>4000</v>
      </c>
    </row>
    <row r="305" spans="1:8" x14ac:dyDescent="0.25">
      <c r="A305" s="1">
        <v>214010</v>
      </c>
      <c r="B305" s="3" t="s">
        <v>142</v>
      </c>
      <c r="C305" s="11">
        <v>46371</v>
      </c>
      <c r="D305" s="11">
        <v>194972.5</v>
      </c>
      <c r="E305" s="11">
        <f t="shared" ref="E305:E318" si="35">SUM(C305:D305)*0.35</f>
        <v>84470.224999999991</v>
      </c>
      <c r="F305" s="11">
        <v>0</v>
      </c>
      <c r="G305" s="11">
        <v>210413.5</v>
      </c>
      <c r="H305" s="11">
        <f t="shared" si="34"/>
        <v>536227.22499999998</v>
      </c>
    </row>
    <row r="306" spans="1:8" x14ac:dyDescent="0.25">
      <c r="A306" s="1">
        <v>214012</v>
      </c>
      <c r="B306" s="3" t="s">
        <v>143</v>
      </c>
      <c r="C306" s="11">
        <v>0</v>
      </c>
      <c r="D306" s="11">
        <v>84794</v>
      </c>
      <c r="E306" s="11">
        <f t="shared" si="35"/>
        <v>29677.899999999998</v>
      </c>
      <c r="F306" s="11">
        <v>0</v>
      </c>
      <c r="G306" s="11">
        <v>5750</v>
      </c>
      <c r="H306" s="11">
        <f t="shared" si="34"/>
        <v>120221.9</v>
      </c>
    </row>
    <row r="307" spans="1:8" x14ac:dyDescent="0.25">
      <c r="A307" s="1">
        <v>215004</v>
      </c>
      <c r="B307" s="3" t="s">
        <v>144</v>
      </c>
      <c r="C307" s="11">
        <v>194209.72</v>
      </c>
      <c r="D307" s="11">
        <v>50363</v>
      </c>
      <c r="E307" s="11">
        <f t="shared" si="35"/>
        <v>85600.45199999999</v>
      </c>
      <c r="F307" s="11">
        <v>0</v>
      </c>
      <c r="G307" s="11">
        <v>13052</v>
      </c>
      <c r="H307" s="11">
        <f t="shared" si="34"/>
        <v>343225.17200000002</v>
      </c>
    </row>
    <row r="308" spans="1:8" x14ac:dyDescent="0.25">
      <c r="A308" s="1">
        <v>215022</v>
      </c>
      <c r="B308" s="3" t="s">
        <v>346</v>
      </c>
      <c r="C308" s="11">
        <v>0</v>
      </c>
      <c r="D308" s="11">
        <f>6559+2186</f>
        <v>8745</v>
      </c>
      <c r="E308" s="11">
        <f t="shared" si="35"/>
        <v>3060.75</v>
      </c>
      <c r="F308" s="11">
        <v>100000</v>
      </c>
      <c r="G308" s="11">
        <v>14667</v>
      </c>
      <c r="H308" s="11">
        <f t="shared" si="34"/>
        <v>126472.75</v>
      </c>
    </row>
    <row r="309" spans="1:8" x14ac:dyDescent="0.25">
      <c r="A309" s="1">
        <v>215029</v>
      </c>
      <c r="B309" s="3" t="s">
        <v>145</v>
      </c>
      <c r="C309" s="11">
        <v>0</v>
      </c>
      <c r="D309" s="11">
        <v>0</v>
      </c>
      <c r="E309" s="11">
        <f t="shared" si="35"/>
        <v>0</v>
      </c>
      <c r="F309" s="11">
        <v>0</v>
      </c>
      <c r="G309" s="11">
        <v>970</v>
      </c>
      <c r="H309" s="11">
        <f t="shared" si="34"/>
        <v>970</v>
      </c>
    </row>
    <row r="310" spans="1:8" x14ac:dyDescent="0.25">
      <c r="A310" s="1">
        <v>215037</v>
      </c>
      <c r="B310" s="3" t="s">
        <v>146</v>
      </c>
      <c r="C310" s="11">
        <v>0</v>
      </c>
      <c r="D310" s="11">
        <v>0</v>
      </c>
      <c r="E310" s="11">
        <f t="shared" si="35"/>
        <v>0</v>
      </c>
      <c r="F310" s="11">
        <v>0</v>
      </c>
      <c r="G310" s="11">
        <v>22148</v>
      </c>
      <c r="H310" s="11">
        <f t="shared" si="34"/>
        <v>22148</v>
      </c>
    </row>
    <row r="311" spans="1:8" x14ac:dyDescent="0.25">
      <c r="A311" s="1">
        <v>215067</v>
      </c>
      <c r="B311" s="3" t="s">
        <v>286</v>
      </c>
      <c r="C311" s="11">
        <v>0</v>
      </c>
      <c r="D311" s="11">
        <v>100193</v>
      </c>
      <c r="E311" s="11">
        <f t="shared" si="35"/>
        <v>35067.549999999996</v>
      </c>
      <c r="F311" s="11">
        <v>0</v>
      </c>
      <c r="G311" s="11">
        <v>13067</v>
      </c>
      <c r="H311" s="11">
        <f t="shared" si="34"/>
        <v>148327.54999999999</v>
      </c>
    </row>
    <row r="312" spans="1:8" x14ac:dyDescent="0.25">
      <c r="A312" s="1">
        <v>215080</v>
      </c>
      <c r="B312" s="3" t="s">
        <v>147</v>
      </c>
      <c r="C312" s="11">
        <v>0</v>
      </c>
      <c r="D312" s="11">
        <v>0</v>
      </c>
      <c r="E312" s="11">
        <f t="shared" si="35"/>
        <v>0</v>
      </c>
      <c r="F312" s="11">
        <v>0</v>
      </c>
      <c r="G312" s="11">
        <v>11300</v>
      </c>
      <c r="H312" s="11">
        <f t="shared" si="34"/>
        <v>11300</v>
      </c>
    </row>
    <row r="313" spans="1:8" x14ac:dyDescent="0.25">
      <c r="A313" s="1">
        <v>216000</v>
      </c>
      <c r="B313" s="3" t="s">
        <v>287</v>
      </c>
      <c r="C313" s="11">
        <v>0</v>
      </c>
      <c r="D313" s="11">
        <v>0</v>
      </c>
      <c r="E313" s="11">
        <f t="shared" si="35"/>
        <v>0</v>
      </c>
      <c r="F313" s="11">
        <v>0</v>
      </c>
      <c r="G313" s="11">
        <v>1000</v>
      </c>
      <c r="H313" s="11">
        <f t="shared" si="34"/>
        <v>1000</v>
      </c>
    </row>
    <row r="314" spans="1:8" x14ac:dyDescent="0.25">
      <c r="A314" s="1">
        <v>216004</v>
      </c>
      <c r="B314" s="3" t="s">
        <v>148</v>
      </c>
      <c r="C314" s="11">
        <v>0</v>
      </c>
      <c r="D314" s="11">
        <v>0</v>
      </c>
      <c r="E314" s="11">
        <f t="shared" si="35"/>
        <v>0</v>
      </c>
      <c r="F314" s="11">
        <v>0</v>
      </c>
      <c r="G314" s="11">
        <v>43000</v>
      </c>
      <c r="H314" s="11">
        <f t="shared" si="34"/>
        <v>43000</v>
      </c>
    </row>
    <row r="315" spans="1:8" x14ac:dyDescent="0.25">
      <c r="A315" s="1">
        <v>216007</v>
      </c>
      <c r="B315" s="3" t="s">
        <v>149</v>
      </c>
      <c r="C315" s="11">
        <v>0</v>
      </c>
      <c r="D315" s="11">
        <v>372160.97</v>
      </c>
      <c r="E315" s="11">
        <f t="shared" si="35"/>
        <v>130256.33949999999</v>
      </c>
      <c r="F315" s="11">
        <v>0</v>
      </c>
      <c r="G315" s="11">
        <v>30296</v>
      </c>
      <c r="H315" s="11">
        <f t="shared" si="34"/>
        <v>532713.30949999997</v>
      </c>
    </row>
    <row r="316" spans="1:8" x14ac:dyDescent="0.25">
      <c r="A316" s="1">
        <v>216008</v>
      </c>
      <c r="B316" s="3" t="s">
        <v>150</v>
      </c>
      <c r="C316" s="11">
        <v>114292.43</v>
      </c>
      <c r="D316" s="11">
        <v>291089</v>
      </c>
      <c r="E316" s="11">
        <f t="shared" si="35"/>
        <v>141883.50049999999</v>
      </c>
      <c r="F316" s="11">
        <v>0</v>
      </c>
      <c r="G316" s="11">
        <v>30041</v>
      </c>
      <c r="H316" s="11">
        <f t="shared" si="34"/>
        <v>577305.93050000002</v>
      </c>
    </row>
    <row r="317" spans="1:8" x14ac:dyDescent="0.25">
      <c r="A317" s="1">
        <v>216020</v>
      </c>
      <c r="B317" s="3" t="s">
        <v>288</v>
      </c>
      <c r="C317" s="11">
        <v>0</v>
      </c>
      <c r="D317" s="11">
        <v>0</v>
      </c>
      <c r="E317" s="11">
        <f t="shared" si="35"/>
        <v>0</v>
      </c>
      <c r="F317" s="11">
        <v>0</v>
      </c>
      <c r="G317" s="11">
        <v>10000</v>
      </c>
      <c r="H317" s="11">
        <f t="shared" si="34"/>
        <v>10000</v>
      </c>
    </row>
    <row r="318" spans="1:8" x14ac:dyDescent="0.25">
      <c r="A318" s="1">
        <v>216075</v>
      </c>
      <c r="B318" s="3" t="s">
        <v>125</v>
      </c>
      <c r="C318" s="11">
        <v>0</v>
      </c>
      <c r="D318" s="11">
        <v>0</v>
      </c>
      <c r="E318" s="11">
        <f t="shared" si="35"/>
        <v>0</v>
      </c>
      <c r="F318" s="11">
        <v>0</v>
      </c>
      <c r="G318" s="11">
        <v>56742</v>
      </c>
      <c r="H318" s="11">
        <f t="shared" si="34"/>
        <v>56742</v>
      </c>
    </row>
    <row r="319" spans="1:8" x14ac:dyDescent="0.25">
      <c r="C319" s="11"/>
      <c r="D319" s="11"/>
      <c r="E319" s="11" t="s">
        <v>0</v>
      </c>
      <c r="F319" s="11"/>
      <c r="G319" s="11"/>
      <c r="H319" s="11"/>
    </row>
    <row r="320" spans="1:8" x14ac:dyDescent="0.25">
      <c r="B320" s="3" t="s">
        <v>29</v>
      </c>
      <c r="C320" s="12">
        <f t="shared" ref="C320:H320" si="36">SUM(C304:C319)</f>
        <v>354873.15</v>
      </c>
      <c r="D320" s="12">
        <f t="shared" si="36"/>
        <v>1102317.47</v>
      </c>
      <c r="E320" s="12">
        <f t="shared" si="36"/>
        <v>510016.71699999995</v>
      </c>
      <c r="F320" s="12">
        <f t="shared" si="36"/>
        <v>100000</v>
      </c>
      <c r="G320" s="12">
        <v>466446.5</v>
      </c>
      <c r="H320" s="12">
        <f t="shared" si="36"/>
        <v>2533653.8370000003</v>
      </c>
    </row>
    <row r="321" spans="1:8" x14ac:dyDescent="0.25">
      <c r="C321" s="8"/>
      <c r="D321" s="11"/>
      <c r="E321" s="11"/>
      <c r="F321" s="11"/>
      <c r="G321" s="11"/>
      <c r="H321" s="11"/>
    </row>
    <row r="322" spans="1:8" x14ac:dyDescent="0.25">
      <c r="B322" s="7" t="s">
        <v>12</v>
      </c>
      <c r="C322" s="8"/>
      <c r="D322" s="11"/>
      <c r="E322" s="11"/>
      <c r="F322" s="11"/>
      <c r="G322" s="17"/>
      <c r="H322" s="11"/>
    </row>
    <row r="323" spans="1:8" x14ac:dyDescent="0.25">
      <c r="A323" s="1">
        <v>111131</v>
      </c>
      <c r="B323" s="3" t="s">
        <v>362</v>
      </c>
      <c r="C323" s="8">
        <v>0</v>
      </c>
      <c r="D323" s="11">
        <v>0</v>
      </c>
      <c r="E323" s="11">
        <f t="shared" ref="E323:E334" si="37">SUM(C323:D323)*0.35</f>
        <v>0</v>
      </c>
      <c r="F323" s="11">
        <v>0</v>
      </c>
      <c r="G323" s="11">
        <v>400000</v>
      </c>
      <c r="H323" s="11">
        <f t="shared" ref="H323:H354" si="38">+C323+D323+E323+F323+G323</f>
        <v>400000</v>
      </c>
    </row>
    <row r="324" spans="1:8" x14ac:dyDescent="0.25">
      <c r="A324" s="1">
        <v>111140</v>
      </c>
      <c r="B324" s="3" t="s">
        <v>361</v>
      </c>
      <c r="C324" s="8">
        <v>0</v>
      </c>
      <c r="D324" s="11">
        <v>0</v>
      </c>
      <c r="E324" s="11">
        <f t="shared" si="37"/>
        <v>0</v>
      </c>
      <c r="F324" s="11">
        <v>0</v>
      </c>
      <c r="G324" s="11">
        <v>100000</v>
      </c>
      <c r="H324" s="11">
        <f t="shared" si="38"/>
        <v>100000</v>
      </c>
    </row>
    <row r="325" spans="1:8" x14ac:dyDescent="0.25">
      <c r="A325" s="1">
        <v>210041</v>
      </c>
      <c r="B325" s="3" t="s">
        <v>238</v>
      </c>
      <c r="C325" s="8">
        <v>0</v>
      </c>
      <c r="D325" s="11">
        <v>0</v>
      </c>
      <c r="E325" s="11">
        <f t="shared" si="37"/>
        <v>0</v>
      </c>
      <c r="F325" s="11">
        <v>0</v>
      </c>
      <c r="G325" s="11">
        <v>50000</v>
      </c>
      <c r="H325" s="11">
        <f t="shared" si="38"/>
        <v>50000</v>
      </c>
    </row>
    <row r="326" spans="1:8" x14ac:dyDescent="0.25">
      <c r="A326" s="1">
        <v>211035</v>
      </c>
      <c r="B326" s="3" t="s">
        <v>322</v>
      </c>
      <c r="C326" s="8">
        <v>0</v>
      </c>
      <c r="D326" s="8">
        <v>0</v>
      </c>
      <c r="E326" s="11">
        <f>SUM(C326:D326)*0.35</f>
        <v>0</v>
      </c>
      <c r="F326" s="11">
        <v>0</v>
      </c>
      <c r="G326" s="11">
        <v>42934</v>
      </c>
      <c r="H326" s="11">
        <f t="shared" si="38"/>
        <v>42934</v>
      </c>
    </row>
    <row r="327" spans="1:8" x14ac:dyDescent="0.25">
      <c r="A327" s="1">
        <v>211036</v>
      </c>
      <c r="B327" s="3" t="s">
        <v>298</v>
      </c>
      <c r="C327" s="8">
        <v>0</v>
      </c>
      <c r="D327" s="8">
        <v>0</v>
      </c>
      <c r="E327" s="11">
        <f>SUM(C327:D327)*0.35</f>
        <v>0</v>
      </c>
      <c r="F327" s="11">
        <v>0</v>
      </c>
      <c r="G327" s="11">
        <v>34000</v>
      </c>
      <c r="H327" s="11">
        <f t="shared" si="38"/>
        <v>34000</v>
      </c>
    </row>
    <row r="328" spans="1:8" hidden="1" x14ac:dyDescent="0.25">
      <c r="A328" s="1">
        <v>213012</v>
      </c>
      <c r="B328" s="3" t="s">
        <v>323</v>
      </c>
      <c r="C328" s="11">
        <v>0</v>
      </c>
      <c r="D328" s="11">
        <v>0</v>
      </c>
      <c r="E328" s="11">
        <f>SUM(C328:D328)*0.35</f>
        <v>0</v>
      </c>
      <c r="F328" s="11">
        <v>0</v>
      </c>
      <c r="G328" s="11">
        <v>0</v>
      </c>
      <c r="H328" s="11">
        <f t="shared" si="38"/>
        <v>0</v>
      </c>
    </row>
    <row r="329" spans="1:8" x14ac:dyDescent="0.25">
      <c r="A329" s="1">
        <v>213999</v>
      </c>
      <c r="B329" s="3" t="s">
        <v>196</v>
      </c>
      <c r="C329" s="8">
        <v>0</v>
      </c>
      <c r="D329" s="11">
        <v>0</v>
      </c>
      <c r="E329" s="11">
        <f t="shared" si="37"/>
        <v>0</v>
      </c>
      <c r="F329" s="11">
        <v>0</v>
      </c>
      <c r="G329" s="11">
        <v>23258</v>
      </c>
      <c r="H329" s="11">
        <f t="shared" si="38"/>
        <v>23258</v>
      </c>
    </row>
    <row r="330" spans="1:8" x14ac:dyDescent="0.25">
      <c r="A330" s="1">
        <v>214005</v>
      </c>
      <c r="B330" s="3" t="s">
        <v>239</v>
      </c>
      <c r="C330" s="8">
        <v>0</v>
      </c>
      <c r="D330" s="11">
        <v>0</v>
      </c>
      <c r="E330" s="11">
        <f t="shared" si="37"/>
        <v>0</v>
      </c>
      <c r="F330" s="11">
        <v>0</v>
      </c>
      <c r="G330" s="11">
        <v>1662944</v>
      </c>
      <c r="H330" s="11">
        <f t="shared" si="38"/>
        <v>1662944</v>
      </c>
    </row>
    <row r="331" spans="1:8" x14ac:dyDescent="0.25">
      <c r="A331" s="1">
        <v>215008</v>
      </c>
      <c r="B331" s="3" t="s">
        <v>154</v>
      </c>
      <c r="C331" s="8">
        <v>0</v>
      </c>
      <c r="D331" s="11">
        <v>0</v>
      </c>
      <c r="E331" s="11">
        <f t="shared" si="37"/>
        <v>0</v>
      </c>
      <c r="F331" s="11">
        <v>0</v>
      </c>
      <c r="G331" s="11">
        <v>558901</v>
      </c>
      <c r="H331" s="11">
        <f t="shared" si="38"/>
        <v>558901</v>
      </c>
    </row>
    <row r="332" spans="1:8" x14ac:dyDescent="0.25">
      <c r="A332" s="1">
        <v>215009</v>
      </c>
      <c r="B332" s="3" t="s">
        <v>155</v>
      </c>
      <c r="C332" s="8">
        <v>0</v>
      </c>
      <c r="D332" s="11">
        <v>0</v>
      </c>
      <c r="E332" s="11">
        <f t="shared" si="37"/>
        <v>0</v>
      </c>
      <c r="F332" s="11">
        <v>0</v>
      </c>
      <c r="G332" s="11">
        <v>1111000</v>
      </c>
      <c r="H332" s="11">
        <f t="shared" si="38"/>
        <v>1111000</v>
      </c>
    </row>
    <row r="333" spans="1:8" x14ac:dyDescent="0.25">
      <c r="A333" s="1">
        <v>215015</v>
      </c>
      <c r="B333" s="3" t="s">
        <v>156</v>
      </c>
      <c r="C333" s="8">
        <v>0</v>
      </c>
      <c r="D333" s="11">
        <v>0</v>
      </c>
      <c r="E333" s="11">
        <f t="shared" si="37"/>
        <v>0</v>
      </c>
      <c r="F333" s="11">
        <v>0</v>
      </c>
      <c r="G333" s="11">
        <v>91096</v>
      </c>
      <c r="H333" s="11">
        <f t="shared" si="38"/>
        <v>91096</v>
      </c>
    </row>
    <row r="334" spans="1:8" x14ac:dyDescent="0.25">
      <c r="A334" s="1">
        <v>215021</v>
      </c>
      <c r="B334" s="3" t="s">
        <v>157</v>
      </c>
      <c r="C334" s="8">
        <v>0</v>
      </c>
      <c r="D334" s="11">
        <v>0</v>
      </c>
      <c r="E334" s="11">
        <f t="shared" si="37"/>
        <v>0</v>
      </c>
      <c r="F334" s="11">
        <v>0</v>
      </c>
      <c r="G334" s="11">
        <v>93527</v>
      </c>
      <c r="H334" s="11">
        <f t="shared" si="38"/>
        <v>93527</v>
      </c>
    </row>
    <row r="335" spans="1:8" x14ac:dyDescent="0.25">
      <c r="A335" s="1">
        <v>215073</v>
      </c>
      <c r="B335" s="3" t="s">
        <v>203</v>
      </c>
      <c r="C335" s="8">
        <f>341847+11965+7076+9798+11121</f>
        <v>381807</v>
      </c>
      <c r="D335" s="11">
        <v>0</v>
      </c>
      <c r="E335" s="11">
        <f>12999.54+20982.85+23550.03+3807.58</f>
        <v>61340</v>
      </c>
      <c r="F335" s="11">
        <v>0</v>
      </c>
      <c r="G335" s="11">
        <v>10545</v>
      </c>
      <c r="H335" s="11">
        <f t="shared" si="38"/>
        <v>453692</v>
      </c>
    </row>
    <row r="336" spans="1:8" x14ac:dyDescent="0.25">
      <c r="A336" s="1">
        <v>215082</v>
      </c>
      <c r="B336" s="3" t="s">
        <v>158</v>
      </c>
      <c r="C336" s="11">
        <v>0</v>
      </c>
      <c r="D336" s="11">
        <v>0</v>
      </c>
      <c r="E336" s="11">
        <f>SUM(C336:D336)*0.35</f>
        <v>0</v>
      </c>
      <c r="F336" s="11">
        <v>0</v>
      </c>
      <c r="G336" s="11">
        <v>247711</v>
      </c>
      <c r="H336" s="11">
        <f t="shared" si="38"/>
        <v>247711</v>
      </c>
    </row>
    <row r="337" spans="1:8" x14ac:dyDescent="0.25">
      <c r="A337" s="1">
        <v>215085</v>
      </c>
      <c r="B337" s="3" t="s">
        <v>159</v>
      </c>
      <c r="C337" s="11">
        <v>0</v>
      </c>
      <c r="D337" s="11">
        <v>0</v>
      </c>
      <c r="E337" s="11">
        <f t="shared" ref="E337:E343" si="39">SUM(C337:D337)*0.35</f>
        <v>0</v>
      </c>
      <c r="F337" s="11">
        <v>0</v>
      </c>
      <c r="G337" s="11">
        <v>35103</v>
      </c>
      <c r="H337" s="11">
        <f t="shared" si="38"/>
        <v>35103</v>
      </c>
    </row>
    <row r="338" spans="1:8" x14ac:dyDescent="0.25">
      <c r="A338" s="1">
        <v>215175</v>
      </c>
      <c r="B338" s="3" t="s">
        <v>324</v>
      </c>
      <c r="C338" s="11">
        <v>0</v>
      </c>
      <c r="D338" s="11">
        <v>0</v>
      </c>
      <c r="E338" s="11">
        <f t="shared" si="39"/>
        <v>0</v>
      </c>
      <c r="F338" s="11">
        <v>0</v>
      </c>
      <c r="G338" s="11">
        <v>1850000</v>
      </c>
      <c r="H338" s="11">
        <f t="shared" si="38"/>
        <v>1850000</v>
      </c>
    </row>
    <row r="339" spans="1:8" x14ac:dyDescent="0.25">
      <c r="A339" s="1">
        <v>215091</v>
      </c>
      <c r="B339" s="3" t="s">
        <v>160</v>
      </c>
      <c r="C339" s="11">
        <v>0</v>
      </c>
      <c r="D339" s="11">
        <v>0</v>
      </c>
      <c r="E339" s="11">
        <f t="shared" si="39"/>
        <v>0</v>
      </c>
      <c r="F339" s="11">
        <v>0</v>
      </c>
      <c r="G339" s="11">
        <v>334892</v>
      </c>
      <c r="H339" s="11">
        <f t="shared" si="38"/>
        <v>334892</v>
      </c>
    </row>
    <row r="340" spans="1:8" x14ac:dyDescent="0.25">
      <c r="A340" s="1">
        <v>215094</v>
      </c>
      <c r="B340" s="3" t="s">
        <v>328</v>
      </c>
      <c r="C340" s="11">
        <v>0</v>
      </c>
      <c r="D340" s="11">
        <v>0</v>
      </c>
      <c r="E340" s="11">
        <f t="shared" si="39"/>
        <v>0</v>
      </c>
      <c r="F340" s="11">
        <v>0</v>
      </c>
      <c r="G340" s="11">
        <v>40000</v>
      </c>
      <c r="H340" s="11">
        <f t="shared" si="38"/>
        <v>40000</v>
      </c>
    </row>
    <row r="341" spans="1:8" x14ac:dyDescent="0.25">
      <c r="A341" s="1">
        <v>215126</v>
      </c>
      <c r="B341" s="3" t="s">
        <v>313</v>
      </c>
      <c r="C341" s="11">
        <v>0</v>
      </c>
      <c r="D341" s="11">
        <v>0</v>
      </c>
      <c r="E341" s="11">
        <f t="shared" si="39"/>
        <v>0</v>
      </c>
      <c r="F341" s="11">
        <v>0</v>
      </c>
      <c r="G341" s="11">
        <v>13791</v>
      </c>
      <c r="H341" s="11">
        <f t="shared" si="38"/>
        <v>13791</v>
      </c>
    </row>
    <row r="342" spans="1:8" x14ac:dyDescent="0.25">
      <c r="A342" s="1">
        <v>215128</v>
      </c>
      <c r="B342" s="3" t="s">
        <v>191</v>
      </c>
      <c r="C342" s="11">
        <v>0</v>
      </c>
      <c r="D342" s="11">
        <v>0</v>
      </c>
      <c r="E342" s="11">
        <f t="shared" si="39"/>
        <v>0</v>
      </c>
      <c r="F342" s="11">
        <v>0</v>
      </c>
      <c r="G342" s="11">
        <v>45000</v>
      </c>
      <c r="H342" s="11">
        <f t="shared" si="38"/>
        <v>45000</v>
      </c>
    </row>
    <row r="343" spans="1:8" x14ac:dyDescent="0.25">
      <c r="A343" s="1">
        <v>215202</v>
      </c>
      <c r="B343" s="3" t="s">
        <v>183</v>
      </c>
      <c r="C343" s="11">
        <v>0</v>
      </c>
      <c r="D343" s="11">
        <v>0</v>
      </c>
      <c r="E343" s="11">
        <f t="shared" si="39"/>
        <v>0</v>
      </c>
      <c r="F343" s="11">
        <v>0</v>
      </c>
      <c r="G343" s="11">
        <v>91664</v>
      </c>
      <c r="H343" s="11">
        <f t="shared" si="38"/>
        <v>91664</v>
      </c>
    </row>
    <row r="344" spans="1:8" x14ac:dyDescent="0.25">
      <c r="A344" s="1">
        <v>215212</v>
      </c>
      <c r="B344" s="3" t="s">
        <v>295</v>
      </c>
      <c r="C344" s="11">
        <v>31364</v>
      </c>
      <c r="D344" s="11">
        <v>0</v>
      </c>
      <c r="E344" s="11">
        <f>SUM(C344:D344)*0.35</f>
        <v>10977.4</v>
      </c>
      <c r="F344" s="11">
        <v>0</v>
      </c>
      <c r="G344" s="11">
        <v>0</v>
      </c>
      <c r="H344" s="11">
        <f t="shared" si="38"/>
        <v>42341.4</v>
      </c>
    </row>
    <row r="345" spans="1:8" x14ac:dyDescent="0.25">
      <c r="A345" s="1">
        <v>215213</v>
      </c>
      <c r="B345" s="3" t="s">
        <v>326</v>
      </c>
      <c r="C345" s="11">
        <v>74095</v>
      </c>
      <c r="D345" s="11">
        <v>0</v>
      </c>
      <c r="E345" s="11">
        <f>SUM(C345:D345)*0.35</f>
        <v>25933.25</v>
      </c>
      <c r="F345" s="11">
        <v>0</v>
      </c>
      <c r="G345" s="11">
        <v>0</v>
      </c>
      <c r="H345" s="11">
        <f t="shared" si="38"/>
        <v>100028.25</v>
      </c>
    </row>
    <row r="346" spans="1:8" x14ac:dyDescent="0.25">
      <c r="A346" s="1">
        <v>215300</v>
      </c>
      <c r="B346" s="3" t="s">
        <v>161</v>
      </c>
      <c r="C346" s="11">
        <v>0</v>
      </c>
      <c r="D346" s="11">
        <v>0</v>
      </c>
      <c r="E346" s="11">
        <f t="shared" ref="E346:E356" si="40">SUM(C346:D346)*0.35</f>
        <v>0</v>
      </c>
      <c r="F346" s="11">
        <v>0</v>
      </c>
      <c r="G346" s="11">
        <v>17000</v>
      </c>
      <c r="H346" s="11">
        <f t="shared" si="38"/>
        <v>17000</v>
      </c>
    </row>
    <row r="347" spans="1:8" x14ac:dyDescent="0.25">
      <c r="A347" s="1">
        <v>215301</v>
      </c>
      <c r="B347" s="3" t="s">
        <v>190</v>
      </c>
      <c r="C347" s="11">
        <v>0</v>
      </c>
      <c r="D347" s="11">
        <v>0</v>
      </c>
      <c r="E347" s="11">
        <f t="shared" si="40"/>
        <v>0</v>
      </c>
      <c r="F347" s="11">
        <v>0</v>
      </c>
      <c r="G347" s="11">
        <v>30000</v>
      </c>
      <c r="H347" s="11">
        <f t="shared" si="38"/>
        <v>30000</v>
      </c>
    </row>
    <row r="348" spans="1:8" x14ac:dyDescent="0.25">
      <c r="A348" s="1">
        <v>215302</v>
      </c>
      <c r="B348" s="3" t="s">
        <v>162</v>
      </c>
      <c r="C348" s="11">
        <v>0</v>
      </c>
      <c r="D348" s="11">
        <v>0</v>
      </c>
      <c r="E348" s="11">
        <f t="shared" si="40"/>
        <v>0</v>
      </c>
      <c r="F348" s="11">
        <v>0</v>
      </c>
      <c r="G348" s="11">
        <v>130000</v>
      </c>
      <c r="H348" s="11">
        <f t="shared" si="38"/>
        <v>130000</v>
      </c>
    </row>
    <row r="349" spans="1:8" x14ac:dyDescent="0.25">
      <c r="A349" s="1">
        <v>215303</v>
      </c>
      <c r="B349" s="3" t="s">
        <v>163</v>
      </c>
      <c r="C349" s="11">
        <v>0</v>
      </c>
      <c r="D349" s="11">
        <v>0</v>
      </c>
      <c r="E349" s="11">
        <f t="shared" si="40"/>
        <v>0</v>
      </c>
      <c r="F349" s="11">
        <v>0</v>
      </c>
      <c r="G349" s="11">
        <v>40000</v>
      </c>
      <c r="H349" s="11">
        <f t="shared" si="38"/>
        <v>40000</v>
      </c>
    </row>
    <row r="350" spans="1:8" x14ac:dyDescent="0.25">
      <c r="A350" s="1">
        <v>215304</v>
      </c>
      <c r="B350" s="3" t="s">
        <v>164</v>
      </c>
      <c r="C350" s="11">
        <v>0</v>
      </c>
      <c r="D350" s="11">
        <v>0</v>
      </c>
      <c r="E350" s="11">
        <f t="shared" si="40"/>
        <v>0</v>
      </c>
      <c r="F350" s="11">
        <v>0</v>
      </c>
      <c r="G350" s="11">
        <v>69290</v>
      </c>
      <c r="H350" s="11">
        <f t="shared" si="38"/>
        <v>69290</v>
      </c>
    </row>
    <row r="351" spans="1:8" x14ac:dyDescent="0.25">
      <c r="A351" s="1">
        <v>215305</v>
      </c>
      <c r="B351" s="3" t="s">
        <v>165</v>
      </c>
      <c r="C351" s="11">
        <v>0</v>
      </c>
      <c r="D351" s="11">
        <v>0</v>
      </c>
      <c r="E351" s="11">
        <f t="shared" si="40"/>
        <v>0</v>
      </c>
      <c r="F351" s="11">
        <v>0</v>
      </c>
      <c r="G351" s="11">
        <v>18000</v>
      </c>
      <c r="H351" s="11">
        <f t="shared" si="38"/>
        <v>18000</v>
      </c>
    </row>
    <row r="352" spans="1:8" x14ac:dyDescent="0.25">
      <c r="A352" s="1">
        <v>216003</v>
      </c>
      <c r="B352" s="3" t="s">
        <v>210</v>
      </c>
      <c r="C352" s="11">
        <v>0</v>
      </c>
      <c r="D352" s="11">
        <v>0</v>
      </c>
      <c r="E352" s="11">
        <f t="shared" si="40"/>
        <v>0</v>
      </c>
      <c r="F352" s="11">
        <v>0</v>
      </c>
      <c r="G352" s="11">
        <v>100000</v>
      </c>
      <c r="H352" s="11">
        <f t="shared" si="38"/>
        <v>100000</v>
      </c>
    </row>
    <row r="353" spans="1:8" x14ac:dyDescent="0.25">
      <c r="A353" s="1">
        <v>216009</v>
      </c>
      <c r="B353" s="3" t="s">
        <v>359</v>
      </c>
      <c r="C353" s="11">
        <v>0</v>
      </c>
      <c r="D353" s="11">
        <v>0</v>
      </c>
      <c r="E353" s="11">
        <f t="shared" si="40"/>
        <v>0</v>
      </c>
      <c r="F353" s="11">
        <v>0</v>
      </c>
      <c r="G353" s="11">
        <v>114400</v>
      </c>
      <c r="H353" s="11">
        <f t="shared" si="38"/>
        <v>114400</v>
      </c>
    </row>
    <row r="354" spans="1:8" x14ac:dyDescent="0.25">
      <c r="A354" s="1">
        <v>216029</v>
      </c>
      <c r="B354" s="3" t="s">
        <v>360</v>
      </c>
      <c r="C354" s="11">
        <v>0</v>
      </c>
      <c r="D354" s="11">
        <v>0</v>
      </c>
      <c r="E354" s="11">
        <f t="shared" si="40"/>
        <v>0</v>
      </c>
      <c r="F354" s="11">
        <v>0</v>
      </c>
      <c r="G354" s="11">
        <v>134292</v>
      </c>
      <c r="H354" s="11">
        <f t="shared" si="38"/>
        <v>134292</v>
      </c>
    </row>
    <row r="355" spans="1:8" x14ac:dyDescent="0.25">
      <c r="A355" s="1">
        <v>216031</v>
      </c>
      <c r="B355" s="3" t="s">
        <v>166</v>
      </c>
      <c r="C355" s="11">
        <v>0</v>
      </c>
      <c r="D355" s="11">
        <v>0</v>
      </c>
      <c r="E355" s="11">
        <f t="shared" si="40"/>
        <v>0</v>
      </c>
      <c r="F355" s="11">
        <v>0</v>
      </c>
      <c r="G355" s="11">
        <v>4000</v>
      </c>
      <c r="H355" s="11">
        <f t="shared" ref="H355:H386" si="41">+C355+D355+E355+F355+G355</f>
        <v>4000</v>
      </c>
    </row>
    <row r="356" spans="1:8" x14ac:dyDescent="0.25">
      <c r="A356" s="1">
        <v>216033</v>
      </c>
      <c r="B356" s="3" t="s">
        <v>167</v>
      </c>
      <c r="C356" s="11">
        <v>0</v>
      </c>
      <c r="D356" s="11">
        <v>0</v>
      </c>
      <c r="E356" s="11">
        <f t="shared" si="40"/>
        <v>0</v>
      </c>
      <c r="F356" s="11">
        <v>0</v>
      </c>
      <c r="G356" s="11">
        <v>108402</v>
      </c>
      <c r="H356" s="11">
        <f t="shared" si="41"/>
        <v>108402</v>
      </c>
    </row>
    <row r="357" spans="1:8" x14ac:dyDescent="0.25">
      <c r="A357" s="1">
        <v>216052</v>
      </c>
      <c r="B357" s="3" t="s">
        <v>247</v>
      </c>
      <c r="C357" s="11">
        <v>0</v>
      </c>
      <c r="D357" s="11">
        <v>0</v>
      </c>
      <c r="E357" s="11">
        <f t="shared" ref="E357:E363" si="42">SUM(C357:D357)*0.35</f>
        <v>0</v>
      </c>
      <c r="F357" s="11">
        <v>0</v>
      </c>
      <c r="G357" s="11">
        <v>95702</v>
      </c>
      <c r="H357" s="11">
        <f t="shared" si="41"/>
        <v>95702</v>
      </c>
    </row>
    <row r="358" spans="1:8" x14ac:dyDescent="0.25">
      <c r="A358" s="1">
        <v>216074</v>
      </c>
      <c r="B358" s="3" t="s">
        <v>236</v>
      </c>
      <c r="C358" s="11">
        <v>0</v>
      </c>
      <c r="D358" s="11">
        <v>0</v>
      </c>
      <c r="E358" s="11">
        <f t="shared" si="42"/>
        <v>0</v>
      </c>
      <c r="F358" s="11">
        <v>0</v>
      </c>
      <c r="G358" s="11">
        <v>245938</v>
      </c>
      <c r="H358" s="11">
        <f t="shared" si="41"/>
        <v>245938</v>
      </c>
    </row>
    <row r="359" spans="1:8" x14ac:dyDescent="0.25">
      <c r="A359" s="1">
        <v>216043</v>
      </c>
      <c r="B359" s="3" t="s">
        <v>169</v>
      </c>
      <c r="C359" s="11">
        <v>0</v>
      </c>
      <c r="D359" s="11">
        <v>0</v>
      </c>
      <c r="E359" s="11">
        <f t="shared" si="42"/>
        <v>0</v>
      </c>
      <c r="F359" s="11">
        <v>0</v>
      </c>
      <c r="G359" s="11">
        <v>15994</v>
      </c>
      <c r="H359" s="11">
        <f t="shared" si="41"/>
        <v>15994</v>
      </c>
    </row>
    <row r="360" spans="1:8" x14ac:dyDescent="0.25">
      <c r="A360" s="1">
        <v>216099</v>
      </c>
      <c r="B360" s="3" t="s">
        <v>251</v>
      </c>
      <c r="C360" s="11">
        <v>0</v>
      </c>
      <c r="D360" s="11">
        <v>0</v>
      </c>
      <c r="E360" s="11">
        <f t="shared" si="42"/>
        <v>0</v>
      </c>
      <c r="F360" s="11">
        <v>0</v>
      </c>
      <c r="G360" s="11">
        <v>61289</v>
      </c>
      <c r="H360" s="11">
        <f t="shared" si="41"/>
        <v>61289</v>
      </c>
    </row>
    <row r="361" spans="1:8" x14ac:dyDescent="0.25">
      <c r="A361" s="1">
        <v>216100</v>
      </c>
      <c r="B361" s="3" t="s">
        <v>252</v>
      </c>
      <c r="C361" s="11">
        <v>0</v>
      </c>
      <c r="D361" s="11">
        <v>0</v>
      </c>
      <c r="E361" s="11">
        <f t="shared" si="42"/>
        <v>0</v>
      </c>
      <c r="F361" s="11">
        <v>0</v>
      </c>
      <c r="G361" s="11">
        <v>30290</v>
      </c>
      <c r="H361" s="11">
        <f t="shared" si="41"/>
        <v>30290</v>
      </c>
    </row>
    <row r="362" spans="1:8" x14ac:dyDescent="0.25">
      <c r="A362" s="1">
        <v>216106</v>
      </c>
      <c r="B362" s="3" t="s">
        <v>222</v>
      </c>
      <c r="C362" s="11">
        <v>0</v>
      </c>
      <c r="D362" s="11">
        <v>0</v>
      </c>
      <c r="E362" s="11">
        <f t="shared" si="42"/>
        <v>0</v>
      </c>
      <c r="F362" s="11">
        <v>0</v>
      </c>
      <c r="G362" s="11">
        <v>339477</v>
      </c>
      <c r="H362" s="11">
        <f t="shared" si="41"/>
        <v>339477</v>
      </c>
    </row>
    <row r="363" spans="1:8" x14ac:dyDescent="0.25">
      <c r="A363" s="1">
        <v>216111</v>
      </c>
      <c r="B363" s="3" t="s">
        <v>170</v>
      </c>
      <c r="C363" s="11">
        <v>0</v>
      </c>
      <c r="D363" s="11">
        <v>0</v>
      </c>
      <c r="E363" s="11">
        <f t="shared" si="42"/>
        <v>0</v>
      </c>
      <c r="F363" s="11">
        <v>0</v>
      </c>
      <c r="G363" s="11">
        <v>53008</v>
      </c>
      <c r="H363" s="11">
        <f t="shared" si="41"/>
        <v>53008</v>
      </c>
    </row>
    <row r="364" spans="1:8" x14ac:dyDescent="0.25">
      <c r="A364" s="1">
        <v>216424</v>
      </c>
      <c r="B364" s="3" t="s">
        <v>182</v>
      </c>
      <c r="C364" s="11">
        <v>0</v>
      </c>
      <c r="D364" s="11">
        <v>0</v>
      </c>
      <c r="E364" s="11">
        <f t="shared" ref="E364:E378" si="43">SUM(C364:D364)*0.35</f>
        <v>0</v>
      </c>
      <c r="F364" s="11">
        <v>0</v>
      </c>
      <c r="G364" s="11">
        <v>27659</v>
      </c>
      <c r="H364" s="11">
        <f t="shared" si="41"/>
        <v>27659</v>
      </c>
    </row>
    <row r="365" spans="1:8" x14ac:dyDescent="0.25">
      <c r="A365" s="1">
        <v>216425</v>
      </c>
      <c r="B365" s="3" t="s">
        <v>171</v>
      </c>
      <c r="C365" s="11">
        <v>0</v>
      </c>
      <c r="D365" s="11">
        <v>0</v>
      </c>
      <c r="E365" s="11">
        <f t="shared" si="43"/>
        <v>0</v>
      </c>
      <c r="F365" s="11">
        <v>0</v>
      </c>
      <c r="G365" s="11">
        <v>68684</v>
      </c>
      <c r="H365" s="11">
        <f t="shared" si="41"/>
        <v>68684</v>
      </c>
    </row>
    <row r="366" spans="1:8" x14ac:dyDescent="0.25">
      <c r="A366" s="1">
        <v>216426</v>
      </c>
      <c r="B366" s="3" t="s">
        <v>172</v>
      </c>
      <c r="C366" s="11">
        <v>0</v>
      </c>
      <c r="D366" s="11">
        <v>0</v>
      </c>
      <c r="E366" s="11">
        <f t="shared" si="43"/>
        <v>0</v>
      </c>
      <c r="F366" s="11">
        <v>0</v>
      </c>
      <c r="G366" s="11">
        <v>249095.51</v>
      </c>
      <c r="H366" s="11">
        <f t="shared" si="41"/>
        <v>249095.51</v>
      </c>
    </row>
    <row r="367" spans="1:8" x14ac:dyDescent="0.25">
      <c r="A367" s="1">
        <v>216431</v>
      </c>
      <c r="B367" s="3" t="s">
        <v>168</v>
      </c>
      <c r="C367" s="11">
        <v>0</v>
      </c>
      <c r="D367" s="11">
        <v>0</v>
      </c>
      <c r="E367" s="11">
        <f t="shared" si="43"/>
        <v>0</v>
      </c>
      <c r="F367" s="11">
        <v>0</v>
      </c>
      <c r="G367" s="11">
        <v>72985</v>
      </c>
      <c r="H367" s="11">
        <f t="shared" si="41"/>
        <v>72985</v>
      </c>
    </row>
    <row r="368" spans="1:8" x14ac:dyDescent="0.25">
      <c r="A368" s="1">
        <v>216432</v>
      </c>
      <c r="B368" s="3" t="s">
        <v>211</v>
      </c>
      <c r="C368" s="11">
        <v>0</v>
      </c>
      <c r="D368" s="11">
        <v>0</v>
      </c>
      <c r="E368" s="11">
        <f t="shared" si="43"/>
        <v>0</v>
      </c>
      <c r="F368" s="11">
        <v>0</v>
      </c>
      <c r="G368" s="11">
        <v>8000</v>
      </c>
      <c r="H368" s="11">
        <f t="shared" si="41"/>
        <v>8000</v>
      </c>
    </row>
    <row r="369" spans="1:8" x14ac:dyDescent="0.25">
      <c r="A369" s="1">
        <v>216433</v>
      </c>
      <c r="B369" s="3" t="s">
        <v>181</v>
      </c>
      <c r="C369" s="11">
        <v>0</v>
      </c>
      <c r="D369" s="11">
        <v>0</v>
      </c>
      <c r="E369" s="11">
        <f t="shared" si="43"/>
        <v>0</v>
      </c>
      <c r="F369" s="11">
        <v>0</v>
      </c>
      <c r="G369" s="11">
        <v>200000</v>
      </c>
      <c r="H369" s="11">
        <f t="shared" si="41"/>
        <v>200000</v>
      </c>
    </row>
    <row r="370" spans="1:8" x14ac:dyDescent="0.25">
      <c r="A370" s="1">
        <v>216435</v>
      </c>
      <c r="B370" s="3" t="s">
        <v>327</v>
      </c>
      <c r="C370" s="11">
        <v>0</v>
      </c>
      <c r="D370" s="11">
        <v>0</v>
      </c>
      <c r="E370" s="11">
        <f t="shared" si="43"/>
        <v>0</v>
      </c>
      <c r="F370" s="11">
        <v>0</v>
      </c>
      <c r="G370" s="11">
        <v>30000</v>
      </c>
      <c r="H370" s="11">
        <f t="shared" si="41"/>
        <v>30000</v>
      </c>
    </row>
    <row r="371" spans="1:8" x14ac:dyDescent="0.25">
      <c r="A371" s="1">
        <v>216437</v>
      </c>
      <c r="B371" s="3" t="s">
        <v>332</v>
      </c>
      <c r="C371" s="11">
        <v>0</v>
      </c>
      <c r="D371" s="11">
        <v>0</v>
      </c>
      <c r="E371" s="11">
        <f t="shared" si="43"/>
        <v>0</v>
      </c>
      <c r="F371" s="11">
        <v>0</v>
      </c>
      <c r="G371" s="11">
        <v>48504</v>
      </c>
      <c r="H371" s="11">
        <f t="shared" si="41"/>
        <v>48504</v>
      </c>
    </row>
    <row r="372" spans="1:8" x14ac:dyDescent="0.25">
      <c r="A372" s="1">
        <v>216438</v>
      </c>
      <c r="B372" s="3" t="s">
        <v>213</v>
      </c>
      <c r="C372" s="11">
        <v>0</v>
      </c>
      <c r="D372" s="11">
        <v>0</v>
      </c>
      <c r="E372" s="11">
        <f t="shared" si="43"/>
        <v>0</v>
      </c>
      <c r="F372" s="11">
        <v>0</v>
      </c>
      <c r="G372" s="11">
        <v>11973</v>
      </c>
      <c r="H372" s="11">
        <f t="shared" si="41"/>
        <v>11973</v>
      </c>
    </row>
    <row r="373" spans="1:8" x14ac:dyDescent="0.25">
      <c r="A373" s="1">
        <v>216440</v>
      </c>
      <c r="B373" s="3" t="s">
        <v>296</v>
      </c>
      <c r="C373" s="11">
        <v>0</v>
      </c>
      <c r="D373" s="11">
        <v>0</v>
      </c>
      <c r="E373" s="11">
        <f t="shared" si="43"/>
        <v>0</v>
      </c>
      <c r="F373" s="11">
        <v>0</v>
      </c>
      <c r="G373" s="11">
        <v>10000</v>
      </c>
      <c r="H373" s="11">
        <f t="shared" si="41"/>
        <v>10000</v>
      </c>
    </row>
    <row r="374" spans="1:8" x14ac:dyDescent="0.25">
      <c r="A374" s="1">
        <v>216441</v>
      </c>
      <c r="B374" s="3" t="s">
        <v>297</v>
      </c>
      <c r="C374" s="11">
        <v>0</v>
      </c>
      <c r="D374" s="11">
        <v>0</v>
      </c>
      <c r="E374" s="11">
        <f t="shared" si="43"/>
        <v>0</v>
      </c>
      <c r="F374" s="11">
        <v>0</v>
      </c>
      <c r="G374" s="11">
        <v>62194</v>
      </c>
      <c r="H374" s="11">
        <f t="shared" si="41"/>
        <v>62194</v>
      </c>
    </row>
    <row r="375" spans="1:8" x14ac:dyDescent="0.25">
      <c r="A375" s="1">
        <v>216444</v>
      </c>
      <c r="B375" s="3" t="s">
        <v>336</v>
      </c>
      <c r="C375" s="11">
        <v>0</v>
      </c>
      <c r="D375" s="11">
        <v>0</v>
      </c>
      <c r="E375" s="11">
        <f t="shared" si="43"/>
        <v>0</v>
      </c>
      <c r="F375" s="11">
        <v>0</v>
      </c>
      <c r="G375" s="11">
        <v>221628</v>
      </c>
      <c r="H375" s="11">
        <f t="shared" si="41"/>
        <v>221628</v>
      </c>
    </row>
    <row r="376" spans="1:8" x14ac:dyDescent="0.25">
      <c r="A376" s="1">
        <v>216445</v>
      </c>
      <c r="B376" s="3" t="s">
        <v>308</v>
      </c>
      <c r="C376" s="11">
        <v>0</v>
      </c>
      <c r="D376" s="11">
        <v>0</v>
      </c>
      <c r="E376" s="11">
        <f t="shared" si="43"/>
        <v>0</v>
      </c>
      <c r="F376" s="11">
        <v>0</v>
      </c>
      <c r="G376" s="11">
        <v>5854</v>
      </c>
      <c r="H376" s="11">
        <f t="shared" si="41"/>
        <v>5854</v>
      </c>
    </row>
    <row r="377" spans="1:8" x14ac:dyDescent="0.25">
      <c r="A377" s="1">
        <v>216446</v>
      </c>
      <c r="B377" s="3" t="s">
        <v>309</v>
      </c>
      <c r="C377" s="11">
        <v>0</v>
      </c>
      <c r="D377" s="11">
        <v>0</v>
      </c>
      <c r="E377" s="11">
        <f t="shared" si="43"/>
        <v>0</v>
      </c>
      <c r="F377" s="11">
        <v>0</v>
      </c>
      <c r="G377" s="11">
        <v>616118</v>
      </c>
      <c r="H377" s="11">
        <f t="shared" si="41"/>
        <v>616118</v>
      </c>
    </row>
    <row r="378" spans="1:8" x14ac:dyDescent="0.25">
      <c r="A378" s="1">
        <v>216447</v>
      </c>
      <c r="B378" s="3" t="s">
        <v>330</v>
      </c>
      <c r="C378" s="11">
        <v>0</v>
      </c>
      <c r="D378" s="11">
        <v>0</v>
      </c>
      <c r="E378" s="11">
        <f t="shared" si="43"/>
        <v>0</v>
      </c>
      <c r="F378" s="11">
        <v>0</v>
      </c>
      <c r="G378" s="11">
        <v>125577</v>
      </c>
      <c r="H378" s="11">
        <f t="shared" si="41"/>
        <v>125577</v>
      </c>
    </row>
    <row r="379" spans="1:8" x14ac:dyDescent="0.25">
      <c r="A379" s="1">
        <v>215184</v>
      </c>
      <c r="B379" s="3" t="s">
        <v>173</v>
      </c>
      <c r="C379" s="11">
        <v>24859</v>
      </c>
      <c r="D379" s="11">
        <v>0</v>
      </c>
      <c r="E379" s="11">
        <f t="shared" ref="E379:E388" si="44">SUM(C379:D379)*0.35</f>
        <v>8700.65</v>
      </c>
      <c r="F379" s="11">
        <v>0</v>
      </c>
      <c r="G379" s="11">
        <v>0</v>
      </c>
      <c r="H379" s="11">
        <f t="shared" si="41"/>
        <v>33559.65</v>
      </c>
    </row>
    <row r="380" spans="1:8" x14ac:dyDescent="0.25">
      <c r="A380" s="1">
        <v>215194</v>
      </c>
      <c r="B380" s="3" t="s">
        <v>174</v>
      </c>
      <c r="C380" s="11">
        <v>649856</v>
      </c>
      <c r="D380" s="11">
        <v>23067</v>
      </c>
      <c r="E380" s="11">
        <f t="shared" si="44"/>
        <v>235523.05</v>
      </c>
      <c r="F380" s="11">
        <v>0</v>
      </c>
      <c r="G380" s="11">
        <v>0</v>
      </c>
      <c r="H380" s="11">
        <f t="shared" si="41"/>
        <v>908446.05</v>
      </c>
    </row>
    <row r="381" spans="1:8" x14ac:dyDescent="0.25">
      <c r="A381" s="1">
        <v>215193</v>
      </c>
      <c r="B381" s="3" t="s">
        <v>175</v>
      </c>
      <c r="C381" s="11">
        <v>41056</v>
      </c>
      <c r="D381" s="8">
        <v>11534</v>
      </c>
      <c r="E381" s="8">
        <f t="shared" si="44"/>
        <v>18406.5</v>
      </c>
      <c r="F381" s="11">
        <v>0</v>
      </c>
      <c r="G381" s="11">
        <v>0</v>
      </c>
      <c r="H381" s="11">
        <f t="shared" si="41"/>
        <v>70996.5</v>
      </c>
    </row>
    <row r="382" spans="1:8" x14ac:dyDescent="0.25">
      <c r="A382" s="1">
        <v>215192</v>
      </c>
      <c r="B382" s="3" t="s">
        <v>315</v>
      </c>
      <c r="C382" s="11">
        <v>111018</v>
      </c>
      <c r="D382" s="8">
        <v>57700</v>
      </c>
      <c r="E382" s="8">
        <f t="shared" si="44"/>
        <v>59051.299999999996</v>
      </c>
      <c r="F382" s="11">
        <v>0</v>
      </c>
      <c r="G382" s="11">
        <v>0</v>
      </c>
      <c r="H382" s="11">
        <f t="shared" si="41"/>
        <v>227769.3</v>
      </c>
    </row>
    <row r="383" spans="1:8" x14ac:dyDescent="0.25">
      <c r="A383" s="1">
        <v>215192</v>
      </c>
      <c r="B383" s="3" t="s">
        <v>314</v>
      </c>
      <c r="C383" s="11">
        <v>103938</v>
      </c>
      <c r="D383" s="8">
        <v>0</v>
      </c>
      <c r="E383" s="8">
        <f t="shared" si="44"/>
        <v>36378.299999999996</v>
      </c>
      <c r="F383" s="11">
        <v>0</v>
      </c>
      <c r="G383" s="11">
        <v>0</v>
      </c>
      <c r="H383" s="11">
        <f t="shared" si="41"/>
        <v>140316.29999999999</v>
      </c>
    </row>
    <row r="384" spans="1:8" x14ac:dyDescent="0.25">
      <c r="A384" s="1">
        <v>215191</v>
      </c>
      <c r="B384" s="3" t="s">
        <v>293</v>
      </c>
      <c r="C384" s="11">
        <v>0</v>
      </c>
      <c r="D384" s="8">
        <v>16733</v>
      </c>
      <c r="E384" s="8">
        <f t="shared" si="44"/>
        <v>5856.5499999999993</v>
      </c>
      <c r="F384" s="11">
        <v>0</v>
      </c>
      <c r="G384" s="11">
        <v>0</v>
      </c>
      <c r="H384" s="11">
        <f t="shared" si="41"/>
        <v>22589.55</v>
      </c>
    </row>
    <row r="385" spans="1:10" x14ac:dyDescent="0.25">
      <c r="A385" s="1">
        <v>215190</v>
      </c>
      <c r="B385" s="3" t="s">
        <v>294</v>
      </c>
      <c r="C385" s="11">
        <v>0</v>
      </c>
      <c r="D385" s="8">
        <v>6348</v>
      </c>
      <c r="E385" s="8">
        <f t="shared" si="44"/>
        <v>2221.7999999999997</v>
      </c>
      <c r="F385" s="11">
        <v>0</v>
      </c>
      <c r="G385" s="11">
        <v>0</v>
      </c>
      <c r="H385" s="11">
        <f t="shared" si="41"/>
        <v>8569.7999999999993</v>
      </c>
    </row>
    <row r="386" spans="1:10" x14ac:dyDescent="0.25">
      <c r="A386" s="1">
        <v>215189</v>
      </c>
      <c r="B386" s="3" t="s">
        <v>353</v>
      </c>
      <c r="C386" s="11">
        <f>27211+53216</f>
        <v>80427</v>
      </c>
      <c r="D386" s="11">
        <v>53582</v>
      </c>
      <c r="E386" s="11">
        <f t="shared" si="44"/>
        <v>46903.149999999994</v>
      </c>
      <c r="F386" s="11">
        <v>0</v>
      </c>
      <c r="G386" s="11">
        <v>0</v>
      </c>
      <c r="H386" s="11">
        <f t="shared" si="41"/>
        <v>180912.15</v>
      </c>
    </row>
    <row r="387" spans="1:10" x14ac:dyDescent="0.25">
      <c r="A387" s="1">
        <v>215188</v>
      </c>
      <c r="B387" s="3" t="s">
        <v>325</v>
      </c>
      <c r="C387" s="11">
        <v>13517</v>
      </c>
      <c r="D387" s="11">
        <v>0</v>
      </c>
      <c r="E387" s="11">
        <f t="shared" si="44"/>
        <v>4730.95</v>
      </c>
      <c r="F387" s="11">
        <v>0</v>
      </c>
      <c r="G387" s="11">
        <v>0</v>
      </c>
      <c r="H387" s="11">
        <f t="shared" ref="H387:H418" si="45">+C387+D387+E387+F387+G387</f>
        <v>18247.95</v>
      </c>
    </row>
    <row r="388" spans="1:10" x14ac:dyDescent="0.25">
      <c r="A388" s="1">
        <v>215225</v>
      </c>
      <c r="B388" s="3" t="s">
        <v>354</v>
      </c>
      <c r="C388" s="11">
        <f>81460+147322</f>
        <v>228782</v>
      </c>
      <c r="D388" s="11">
        <v>333738</v>
      </c>
      <c r="E388" s="11">
        <f t="shared" si="44"/>
        <v>196882</v>
      </c>
      <c r="F388" s="11">
        <v>0</v>
      </c>
      <c r="G388" s="11">
        <v>0</v>
      </c>
      <c r="H388" s="11">
        <f t="shared" si="45"/>
        <v>759402</v>
      </c>
    </row>
    <row r="389" spans="1:10" x14ac:dyDescent="0.25">
      <c r="A389" s="1">
        <v>215196</v>
      </c>
      <c r="B389" s="3" t="s">
        <v>176</v>
      </c>
      <c r="C389" s="11">
        <v>0</v>
      </c>
      <c r="D389" s="11">
        <v>0</v>
      </c>
      <c r="E389" s="11">
        <f t="shared" ref="E389:E393" si="46">SUM(C389:D389)*0.35</f>
        <v>0</v>
      </c>
      <c r="F389" s="11">
        <f>1155000-190000-100000-10000-10000-20000</f>
        <v>825000</v>
      </c>
      <c r="G389" s="11">
        <v>0</v>
      </c>
      <c r="H389" s="11">
        <f t="shared" si="45"/>
        <v>825000</v>
      </c>
    </row>
    <row r="390" spans="1:10" x14ac:dyDescent="0.25">
      <c r="A390" s="1">
        <v>215077</v>
      </c>
      <c r="B390" s="3" t="s">
        <v>355</v>
      </c>
      <c r="C390" s="11">
        <v>0</v>
      </c>
      <c r="D390" s="11">
        <v>0</v>
      </c>
      <c r="E390" s="11">
        <f t="shared" si="46"/>
        <v>0</v>
      </c>
      <c r="F390" s="11">
        <v>0</v>
      </c>
      <c r="G390" s="11">
        <v>55000</v>
      </c>
      <c r="H390" s="11">
        <f t="shared" si="45"/>
        <v>55000</v>
      </c>
    </row>
    <row r="391" spans="1:10" x14ac:dyDescent="0.25">
      <c r="A391" s="1">
        <v>215075</v>
      </c>
      <c r="B391" s="3" t="s">
        <v>356</v>
      </c>
      <c r="C391" s="11">
        <v>0</v>
      </c>
      <c r="D391" s="11">
        <v>0</v>
      </c>
      <c r="E391" s="11">
        <f t="shared" si="46"/>
        <v>0</v>
      </c>
      <c r="F391" s="11">
        <v>0</v>
      </c>
      <c r="G391" s="11">
        <v>320000</v>
      </c>
      <c r="H391" s="11">
        <f t="shared" si="45"/>
        <v>320000</v>
      </c>
    </row>
    <row r="392" spans="1:10" x14ac:dyDescent="0.25">
      <c r="A392" s="1">
        <v>216001</v>
      </c>
      <c r="B392" s="3" t="s">
        <v>357</v>
      </c>
      <c r="C392" s="11">
        <v>0</v>
      </c>
      <c r="D392" s="11">
        <v>0</v>
      </c>
      <c r="E392" s="11">
        <f t="shared" si="46"/>
        <v>0</v>
      </c>
      <c r="F392" s="11">
        <v>0</v>
      </c>
      <c r="G392" s="11">
        <v>20000</v>
      </c>
      <c r="H392" s="11">
        <f t="shared" si="45"/>
        <v>20000</v>
      </c>
    </row>
    <row r="393" spans="1:10" x14ac:dyDescent="0.25">
      <c r="A393" s="1">
        <v>215195</v>
      </c>
      <c r="B393" s="3" t="s">
        <v>237</v>
      </c>
      <c r="C393" s="11">
        <v>0</v>
      </c>
      <c r="D393" s="11">
        <v>0</v>
      </c>
      <c r="E393" s="11">
        <f t="shared" si="46"/>
        <v>0</v>
      </c>
      <c r="F393" s="11">
        <v>0</v>
      </c>
      <c r="G393" s="11">
        <f>537547+30000</f>
        <v>567547</v>
      </c>
      <c r="H393" s="11">
        <f t="shared" si="45"/>
        <v>567547</v>
      </c>
    </row>
    <row r="394" spans="1:10" x14ac:dyDescent="0.25">
      <c r="A394" s="1">
        <v>230001</v>
      </c>
      <c r="B394" s="3" t="s">
        <v>319</v>
      </c>
      <c r="C394" s="11">
        <f>650000-550000</f>
        <v>100000</v>
      </c>
      <c r="D394" s="11">
        <v>0</v>
      </c>
      <c r="E394" s="11">
        <f>SUM(C394:D394)*0.35</f>
        <v>35000</v>
      </c>
      <c r="F394" s="11">
        <v>0</v>
      </c>
      <c r="G394" s="11">
        <v>18886</v>
      </c>
      <c r="H394" s="8">
        <f t="shared" si="45"/>
        <v>153886</v>
      </c>
    </row>
    <row r="395" spans="1:10" x14ac:dyDescent="0.25">
      <c r="A395" s="1">
        <v>230001</v>
      </c>
      <c r="B395" s="3" t="s">
        <v>319</v>
      </c>
      <c r="C395" s="11">
        <v>1364081</v>
      </c>
      <c r="D395" s="11">
        <v>0</v>
      </c>
      <c r="E395" s="11">
        <f>SUM(C395:D395)*0.35</f>
        <v>477428.35</v>
      </c>
      <c r="F395" s="11">
        <v>0</v>
      </c>
      <c r="G395" s="11">
        <v>0</v>
      </c>
      <c r="H395" s="8">
        <f t="shared" si="45"/>
        <v>1841509.35</v>
      </c>
    </row>
    <row r="396" spans="1:10" x14ac:dyDescent="0.25">
      <c r="A396" s="1">
        <v>230005</v>
      </c>
      <c r="B396" s="3" t="s">
        <v>320</v>
      </c>
      <c r="C396" s="11">
        <v>0</v>
      </c>
      <c r="D396" s="11">
        <v>0</v>
      </c>
      <c r="E396" s="11">
        <f>SUM(C396:D396)*0.35</f>
        <v>0</v>
      </c>
      <c r="F396" s="11">
        <v>0</v>
      </c>
      <c r="G396" s="11">
        <v>994448.17</v>
      </c>
      <c r="H396" s="11">
        <f t="shared" si="45"/>
        <v>994448.17</v>
      </c>
    </row>
    <row r="397" spans="1:10" x14ac:dyDescent="0.25">
      <c r="A397" s="1">
        <v>215200</v>
      </c>
      <c r="B397" s="3" t="s">
        <v>358</v>
      </c>
      <c r="C397" s="11">
        <v>0</v>
      </c>
      <c r="D397" s="11">
        <v>0</v>
      </c>
      <c r="E397" s="11">
        <v>837582</v>
      </c>
      <c r="F397" s="11">
        <v>0</v>
      </c>
      <c r="G397" s="11">
        <v>0</v>
      </c>
      <c r="H397" s="11">
        <f t="shared" si="45"/>
        <v>837582</v>
      </c>
    </row>
    <row r="398" spans="1:10" x14ac:dyDescent="0.25">
      <c r="C398" s="8"/>
      <c r="D398" s="11"/>
      <c r="E398" s="11"/>
      <c r="F398" s="11"/>
      <c r="G398" s="11"/>
      <c r="H398" s="11"/>
    </row>
    <row r="399" spans="1:10" x14ac:dyDescent="0.25">
      <c r="B399" s="3" t="s">
        <v>13</v>
      </c>
      <c r="C399" s="12">
        <f t="shared" ref="C399:H399" si="47">SUM(C323:C398)</f>
        <v>3204800</v>
      </c>
      <c r="D399" s="12">
        <f t="shared" si="47"/>
        <v>502702</v>
      </c>
      <c r="E399" s="12">
        <f t="shared" si="47"/>
        <v>2062915.25</v>
      </c>
      <c r="F399" s="12">
        <f t="shared" si="47"/>
        <v>825000</v>
      </c>
      <c r="G399" s="12">
        <f t="shared" si="47"/>
        <v>12177600.68</v>
      </c>
      <c r="H399" s="12">
        <f t="shared" si="47"/>
        <v>18773017.930000007</v>
      </c>
    </row>
    <row r="400" spans="1:10" x14ac:dyDescent="0.25">
      <c r="C400" s="11"/>
      <c r="D400" s="11"/>
      <c r="E400" s="11"/>
      <c r="F400" s="11"/>
      <c r="G400" s="11"/>
      <c r="H400" s="11"/>
      <c r="J400" s="11"/>
    </row>
    <row r="401" spans="2:8" ht="13.8" thickBot="1" x14ac:dyDescent="0.3">
      <c r="B401" s="3" t="s">
        <v>342</v>
      </c>
      <c r="C401" s="22">
        <f t="shared" ref="C401:H401" si="48">+C23+C211+C301+C227+C189+C320+C256+C276+C399</f>
        <v>40830719.869999997</v>
      </c>
      <c r="D401" s="22">
        <f t="shared" si="48"/>
        <v>11681559.289999999</v>
      </c>
      <c r="E401" s="22">
        <f t="shared" si="48"/>
        <v>19144587.256000001</v>
      </c>
      <c r="F401" s="22">
        <f t="shared" si="48"/>
        <v>1115000</v>
      </c>
      <c r="G401" s="22">
        <f t="shared" si="48"/>
        <v>18781109.34</v>
      </c>
      <c r="H401" s="22">
        <f t="shared" si="48"/>
        <v>91552975.756000012</v>
      </c>
    </row>
    <row r="402" spans="2:8" ht="13.8" thickTop="1" x14ac:dyDescent="0.25">
      <c r="C402" s="11"/>
      <c r="D402" s="11"/>
      <c r="E402" s="11"/>
      <c r="F402" s="11"/>
      <c r="G402" s="11"/>
      <c r="H402" s="11"/>
    </row>
    <row r="403" spans="2:8" x14ac:dyDescent="0.25">
      <c r="B403" s="1"/>
      <c r="C403" s="11"/>
      <c r="D403" s="23"/>
      <c r="E403" s="11"/>
      <c r="F403" s="11"/>
      <c r="G403" s="11"/>
      <c r="H403" s="11"/>
    </row>
    <row r="404" spans="2:8" x14ac:dyDescent="0.25">
      <c r="B404" s="1"/>
      <c r="C404" s="11"/>
      <c r="D404" s="11"/>
      <c r="E404" s="11"/>
      <c r="F404" s="11"/>
      <c r="G404" s="11"/>
      <c r="H404" s="11"/>
    </row>
    <row r="405" spans="2:8" x14ac:dyDescent="0.25">
      <c r="B405" s="1"/>
      <c r="C405" s="11"/>
      <c r="D405" s="11"/>
      <c r="E405" s="11"/>
      <c r="F405" s="11"/>
      <c r="G405" s="11"/>
      <c r="H405" s="11"/>
    </row>
    <row r="406" spans="2:8" x14ac:dyDescent="0.25">
      <c r="B406" s="1"/>
      <c r="C406" s="11"/>
      <c r="D406" s="11"/>
      <c r="E406" s="11"/>
      <c r="F406" s="11"/>
      <c r="G406" s="11"/>
      <c r="H406" s="11"/>
    </row>
    <row r="407" spans="2:8" x14ac:dyDescent="0.25">
      <c r="C407" s="11"/>
      <c r="D407" s="11"/>
      <c r="E407" s="11"/>
      <c r="F407" s="11"/>
      <c r="G407" s="11"/>
      <c r="H407" s="11"/>
    </row>
    <row r="408" spans="2:8" x14ac:dyDescent="0.25">
      <c r="C408" s="11"/>
      <c r="D408" s="11"/>
      <c r="E408" s="11"/>
      <c r="F408" s="11"/>
      <c r="G408" s="11"/>
      <c r="H408" s="11"/>
    </row>
    <row r="409" spans="2:8" x14ac:dyDescent="0.25">
      <c r="C409" s="11"/>
      <c r="D409" s="11"/>
      <c r="E409" s="11"/>
      <c r="F409" s="11"/>
      <c r="G409" s="11"/>
      <c r="H409" s="11"/>
    </row>
  </sheetData>
  <mergeCells count="6">
    <mergeCell ref="A1:F1"/>
    <mergeCell ref="G1:H1"/>
    <mergeCell ref="A2:F2"/>
    <mergeCell ref="G2:H2"/>
    <mergeCell ref="A3:F3"/>
    <mergeCell ref="G3:H3"/>
  </mergeCells>
  <pageMargins left="0.32" right="0.75" top="0.26" bottom="0.39" header="0" footer="0"/>
  <pageSetup scale="49" fitToHeight="7" orientation="landscape" r:id="rId1"/>
  <headerFooter alignWithMargins="0">
    <oddFooter>&amp;L&amp;D&amp;R&amp;F</oddFooter>
  </headerFooter>
  <rowBreaks count="3" manualBreakCount="3">
    <brk id="101" max="10" man="1"/>
    <brk id="173" max="10" man="1"/>
    <brk id="27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ORG</vt:lpstr>
      <vt:lpstr>ORG!Print_Area</vt:lpstr>
      <vt:lpstr>ORG!Print_Titles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FY96 M&amp;E Budget</dc:title>
  <dc:creator>C K Kwai</dc:creator>
  <cp:lastModifiedBy>Matthees, Stacey L</cp:lastModifiedBy>
  <cp:lastPrinted>2021-11-05T17:14:36Z</cp:lastPrinted>
  <dcterms:created xsi:type="dcterms:W3CDTF">1998-10-16T18:20:16Z</dcterms:created>
  <dcterms:modified xsi:type="dcterms:W3CDTF">2023-02-17T18:38:29Z</dcterms:modified>
</cp:coreProperties>
</file>